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SCRITORIO\respaldo\anticorrupción\2024\Para publicar 2024\"/>
    </mc:Choice>
  </mc:AlternateContent>
  <bookViews>
    <workbookView xWindow="0" yWindow="0" windowWidth="21600" windowHeight="9030"/>
  </bookViews>
  <sheets>
    <sheet name="PLANEACIÓN DEL DESARR" sheetId="11" r:id="rId1"/>
    <sheet name="GESTIÓN DE CALIDAD" sheetId="8" r:id="rId2"/>
    <sheet name="Desarrollo Social" sheetId="2" r:id="rId3"/>
    <sheet name="Apoyo a la Gestión" sheetId="4" r:id="rId4"/>
    <sheet name="Infraestrustura terr" sheetId="6" r:id="rId5"/>
    <sheet name="Información Territorial " sheetId="9" r:id="rId6"/>
    <sheet name="gestión Financiera" sheetId="1" r:id="rId7"/>
    <sheet name="Desarr Economico" sheetId="15" r:id="rId8"/>
    <sheet name="Direccionamiento" sheetId="16" r:id="rId9"/>
    <sheet name="Gestión Tic" sheetId="3" r:id="rId10"/>
    <sheet name="Talento humano" sheetId="5" r:id="rId11"/>
    <sheet name="Compras y Contratación" sheetId="10" r:id="rId12"/>
    <sheet name="Atención de Trámites " sheetId="12" r:id="rId13"/>
    <sheet name="Juridica" sheetId="13" r:id="rId14"/>
    <sheet name="Gestion Logística" sheetId="14" r:id="rId15"/>
    <sheet name="Seguimiento Control" sheetId="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8" i="16" l="1"/>
  <c r="Q68" i="16"/>
  <c r="AB68" i="16" s="1"/>
  <c r="AA68" i="16" s="1"/>
  <c r="X67" i="16"/>
  <c r="Z67" i="16" s="1"/>
  <c r="T67" i="16"/>
  <c r="Q67" i="16"/>
  <c r="AB67" i="16" s="1"/>
  <c r="AA67" i="16" s="1"/>
  <c r="AB65" i="16"/>
  <c r="AA65" i="16" s="1"/>
  <c r="X65" i="16"/>
  <c r="Z65" i="16" s="1"/>
  <c r="T65" i="16"/>
  <c r="Q65" i="16"/>
  <c r="T64" i="16"/>
  <c r="Q64" i="16"/>
  <c r="T63" i="16"/>
  <c r="Q63" i="16"/>
  <c r="X64" i="16" s="1"/>
  <c r="H63" i="16"/>
  <c r="I63" i="16" s="1"/>
  <c r="AB62" i="16"/>
  <c r="AA62" i="16" s="1"/>
  <c r="X62" i="16"/>
  <c r="Z62" i="16" s="1"/>
  <c r="T62" i="16"/>
  <c r="Q62" i="16"/>
  <c r="T61" i="16"/>
  <c r="Q61" i="16"/>
  <c r="T60" i="16"/>
  <c r="Q60" i="16"/>
  <c r="X61" i="16" s="1"/>
  <c r="AB59" i="16"/>
  <c r="AA59" i="16" s="1"/>
  <c r="Y59" i="16"/>
  <c r="X59" i="16"/>
  <c r="Z59" i="16" s="1"/>
  <c r="T59" i="16"/>
  <c r="Q59" i="16"/>
  <c r="AB60" i="16" s="1"/>
  <c r="AA60" i="16" s="1"/>
  <c r="AB58" i="16"/>
  <c r="AA58" i="16" s="1"/>
  <c r="T58" i="16"/>
  <c r="Q58" i="16"/>
  <c r="T57" i="16"/>
  <c r="Q57" i="16"/>
  <c r="AB57" i="16" s="1"/>
  <c r="AA57" i="16" s="1"/>
  <c r="I57" i="16"/>
  <c r="H57" i="16"/>
  <c r="AB56" i="16"/>
  <c r="AA56" i="16"/>
  <c r="X56" i="16"/>
  <c r="Z56" i="16" s="1"/>
  <c r="T56" i="16"/>
  <c r="Q56" i="16"/>
  <c r="AB55" i="16"/>
  <c r="AA55" i="16" s="1"/>
  <c r="T55" i="16"/>
  <c r="Q55" i="16"/>
  <c r="T54" i="16"/>
  <c r="Q54" i="16"/>
  <c r="X55" i="16" s="1"/>
  <c r="T53" i="16"/>
  <c r="Q53" i="16"/>
  <c r="AB54" i="16" s="1"/>
  <c r="AA54" i="16" s="1"/>
  <c r="X52" i="16"/>
  <c r="Z52" i="16" s="1"/>
  <c r="T52" i="16"/>
  <c r="Q52" i="16"/>
  <c r="X53" i="16" s="1"/>
  <c r="AB51" i="16"/>
  <c r="AA51" i="16" s="1"/>
  <c r="X51" i="16"/>
  <c r="Z51" i="16" s="1"/>
  <c r="T51" i="16"/>
  <c r="Q51" i="16"/>
  <c r="AB52" i="16" s="1"/>
  <c r="AA52" i="16" s="1"/>
  <c r="H51" i="16"/>
  <c r="T50" i="16"/>
  <c r="Q50" i="16"/>
  <c r="AB50" i="16" s="1"/>
  <c r="AA50" i="16" s="1"/>
  <c r="X49" i="16"/>
  <c r="Z49" i="16" s="1"/>
  <c r="T49" i="16"/>
  <c r="Q49" i="16"/>
  <c r="X50" i="16" s="1"/>
  <c r="AB48" i="16"/>
  <c r="AA48" i="16" s="1"/>
  <c r="X48" i="16"/>
  <c r="Z48" i="16" s="1"/>
  <c r="T48" i="16"/>
  <c r="Q48" i="16"/>
  <c r="AB49" i="16" s="1"/>
  <c r="AA49" i="16" s="1"/>
  <c r="T47" i="16"/>
  <c r="Q47" i="16"/>
  <c r="T46" i="16"/>
  <c r="Q46" i="16"/>
  <c r="X47" i="16" s="1"/>
  <c r="AB45" i="16"/>
  <c r="AA45" i="16" s="1"/>
  <c r="X45" i="16"/>
  <c r="Z45" i="16" s="1"/>
  <c r="T45" i="16"/>
  <c r="Q45" i="16"/>
  <c r="H45" i="16"/>
  <c r="I45" i="16" s="1"/>
  <c r="T44" i="16"/>
  <c r="Q44" i="16"/>
  <c r="T43" i="16"/>
  <c r="Q43" i="16"/>
  <c r="X44" i="16" s="1"/>
  <c r="AB42" i="16"/>
  <c r="AA42" i="16" s="1"/>
  <c r="X42" i="16"/>
  <c r="Z42" i="16" s="1"/>
  <c r="T42" i="16"/>
  <c r="Q42" i="16"/>
  <c r="AB43" i="16" s="1"/>
  <c r="AA43" i="16" s="1"/>
  <c r="AB41" i="16"/>
  <c r="AA41" i="16" s="1"/>
  <c r="T41" i="16"/>
  <c r="Q41" i="16"/>
  <c r="T40" i="16"/>
  <c r="Q40" i="16"/>
  <c r="X41" i="16" s="1"/>
  <c r="T39" i="16"/>
  <c r="Q39" i="16"/>
  <c r="AB40" i="16" s="1"/>
  <c r="AA40" i="16" s="1"/>
  <c r="H39" i="16"/>
  <c r="I39" i="16" s="1"/>
  <c r="AB38" i="16"/>
  <c r="AA38" i="16" s="1"/>
  <c r="T38" i="16"/>
  <c r="Q38" i="16"/>
  <c r="T37" i="16"/>
  <c r="Q37" i="16"/>
  <c r="X38" i="16" s="1"/>
  <c r="T36" i="16"/>
  <c r="Q36" i="16"/>
  <c r="AB37" i="16" s="1"/>
  <c r="AA37" i="16" s="1"/>
  <c r="AB35" i="16"/>
  <c r="AA35" i="16"/>
  <c r="X35" i="16"/>
  <c r="Z35" i="16" s="1"/>
  <c r="T35" i="16"/>
  <c r="Q35" i="16"/>
  <c r="AB34" i="16"/>
  <c r="AA34" i="16" s="1"/>
  <c r="X34" i="16"/>
  <c r="Y34" i="16" s="1"/>
  <c r="T34" i="16"/>
  <c r="Q34" i="16"/>
  <c r="T33" i="16"/>
  <c r="Q33" i="16"/>
  <c r="X33" i="16" s="1"/>
  <c r="I33" i="16"/>
  <c r="H33" i="16"/>
  <c r="AB32" i="16"/>
  <c r="AA32" i="16"/>
  <c r="X32" i="16"/>
  <c r="Z32" i="16" s="1"/>
  <c r="T32" i="16"/>
  <c r="Q32" i="16"/>
  <c r="AB31" i="16"/>
  <c r="AA31" i="16" s="1"/>
  <c r="X31" i="16"/>
  <c r="Y31" i="16" s="1"/>
  <c r="T31" i="16"/>
  <c r="Q31" i="16"/>
  <c r="T30" i="16"/>
  <c r="Q30" i="16"/>
  <c r="T29" i="16"/>
  <c r="Q29" i="16"/>
  <c r="X30" i="16" s="1"/>
  <c r="AB28" i="16"/>
  <c r="AA28" i="16" s="1"/>
  <c r="X28" i="16"/>
  <c r="Z28" i="16" s="1"/>
  <c r="T28" i="16"/>
  <c r="Q28" i="16"/>
  <c r="AB29" i="16" s="1"/>
  <c r="AA29" i="16" s="1"/>
  <c r="AB27" i="16"/>
  <c r="AA27" i="16" s="1"/>
  <c r="X27" i="16"/>
  <c r="Z27" i="16" s="1"/>
  <c r="T27" i="16"/>
  <c r="Q27" i="16"/>
  <c r="H27" i="16"/>
  <c r="I27" i="16" s="1"/>
  <c r="T20" i="16"/>
  <c r="Q20" i="16"/>
  <c r="X20" i="16" s="1"/>
  <c r="AB19" i="16"/>
  <c r="AA19" i="16"/>
  <c r="X19" i="16"/>
  <c r="Z19" i="16" s="1"/>
  <c r="T19" i="16"/>
  <c r="Q19" i="16"/>
  <c r="AB20" i="16" s="1"/>
  <c r="AA20" i="16" s="1"/>
  <c r="AB18" i="16"/>
  <c r="AA18" i="16" s="1"/>
  <c r="T18" i="16"/>
  <c r="Q18" i="16"/>
  <c r="T17" i="16"/>
  <c r="Q17" i="16"/>
  <c r="X18" i="16" s="1"/>
  <c r="T16" i="16"/>
  <c r="Q16" i="16"/>
  <c r="T15" i="16"/>
  <c r="Q15" i="16"/>
  <c r="H15" i="16"/>
  <c r="T14" i="16"/>
  <c r="Q14" i="16"/>
  <c r="T13" i="16"/>
  <c r="Q13" i="16"/>
  <c r="AB14" i="16" s="1"/>
  <c r="AA14" i="16" s="1"/>
  <c r="AB12" i="16"/>
  <c r="AA12" i="16"/>
  <c r="X12" i="16"/>
  <c r="Z12" i="16" s="1"/>
  <c r="T12" i="16"/>
  <c r="Q12" i="16"/>
  <c r="T11" i="16"/>
  <c r="Q11" i="16"/>
  <c r="T10" i="16"/>
  <c r="Q10" i="16"/>
  <c r="X10" i="16" s="1"/>
  <c r="I10" i="16"/>
  <c r="H10" i="16"/>
  <c r="K31" i="16"/>
  <c r="K56" i="16"/>
  <c r="K54" i="16"/>
  <c r="K52" i="16"/>
  <c r="K47" i="16"/>
  <c r="K17" i="16"/>
  <c r="K53" i="16"/>
  <c r="K13" i="16"/>
  <c r="K60" i="16"/>
  <c r="K16" i="16"/>
  <c r="K29" i="16"/>
  <c r="K62" i="16"/>
  <c r="K55" i="16"/>
  <c r="K58" i="16"/>
  <c r="K41" i="16"/>
  <c r="K59" i="16"/>
  <c r="K11" i="16"/>
  <c r="K28" i="16"/>
  <c r="K61" i="16"/>
  <c r="K37" i="16"/>
  <c r="K44" i="16"/>
  <c r="K14" i="16"/>
  <c r="K38" i="16"/>
  <c r="K67" i="16"/>
  <c r="K20" i="16"/>
  <c r="K36" i="16"/>
  <c r="K43" i="16"/>
  <c r="K65" i="16"/>
  <c r="K18" i="16"/>
  <c r="K35" i="16"/>
  <c r="K50" i="16"/>
  <c r="K12" i="16"/>
  <c r="K42" i="16"/>
  <c r="K64" i="16"/>
  <c r="K68" i="16"/>
  <c r="K34" i="16"/>
  <c r="K49" i="16"/>
  <c r="K32" i="16"/>
  <c r="K46" i="16"/>
  <c r="K30" i="16"/>
  <c r="K19" i="16"/>
  <c r="K48" i="16"/>
  <c r="K40" i="16"/>
  <c r="AB13" i="16" l="1"/>
  <c r="AA13" i="16" s="1"/>
  <c r="AC59" i="16"/>
  <c r="Z41" i="16"/>
  <c r="Y41" i="16"/>
  <c r="AC41" i="16" s="1"/>
  <c r="AC31" i="16"/>
  <c r="Y44" i="16"/>
  <c r="Z44" i="16"/>
  <c r="Y61" i="16"/>
  <c r="AC61" i="16" s="1"/>
  <c r="Z61" i="16"/>
  <c r="Y20" i="16"/>
  <c r="AC20" i="16" s="1"/>
  <c r="Z20" i="16"/>
  <c r="Y33" i="16"/>
  <c r="Z33" i="16"/>
  <c r="Z30" i="16"/>
  <c r="Y30" i="16"/>
  <c r="Y47" i="16"/>
  <c r="Z47" i="16"/>
  <c r="Z50" i="16"/>
  <c r="Y50" i="16"/>
  <c r="AC50" i="16" s="1"/>
  <c r="Z38" i="16"/>
  <c r="Y38" i="16"/>
  <c r="AC38" i="16" s="1"/>
  <c r="Z18" i="16"/>
  <c r="Y18" i="16"/>
  <c r="AC18" i="16" s="1"/>
  <c r="Z53" i="16"/>
  <c r="Y53" i="16"/>
  <c r="Z55" i="16"/>
  <c r="Y55" i="16"/>
  <c r="AC55" i="16" s="1"/>
  <c r="Y64" i="16"/>
  <c r="Z64" i="16"/>
  <c r="Z10" i="16"/>
  <c r="X11" i="16" s="1"/>
  <c r="Y10" i="16"/>
  <c r="AC34" i="16"/>
  <c r="Y48" i="16"/>
  <c r="AC48" i="16" s="1"/>
  <c r="I51" i="16"/>
  <c r="Y51" i="16"/>
  <c r="AC51" i="16" s="1"/>
  <c r="Y62" i="16"/>
  <c r="AC62" i="16" s="1"/>
  <c r="Y65" i="16"/>
  <c r="AC65" i="16" s="1"/>
  <c r="Y12" i="16"/>
  <c r="AC12" i="16" s="1"/>
  <c r="X13" i="16"/>
  <c r="I15" i="16"/>
  <c r="X15" i="16" s="1"/>
  <c r="Z31" i="16"/>
  <c r="Y32" i="16"/>
  <c r="AC32" i="16" s="1"/>
  <c r="Z34" i="16"/>
  <c r="Y35" i="16"/>
  <c r="AC35" i="16" s="1"/>
  <c r="X36" i="16"/>
  <c r="X39" i="16"/>
  <c r="AB46" i="16"/>
  <c r="AA46" i="16" s="1"/>
  <c r="Y49" i="16"/>
  <c r="AC49" i="16" s="1"/>
  <c r="Y52" i="16"/>
  <c r="AC52" i="16" s="1"/>
  <c r="AB63" i="16"/>
  <c r="AA63" i="16" s="1"/>
  <c r="Y67" i="16"/>
  <c r="AC67" i="16" s="1"/>
  <c r="X68" i="16"/>
  <c r="X14" i="16"/>
  <c r="AB30" i="16"/>
  <c r="AA30" i="16" s="1"/>
  <c r="AB33" i="16"/>
  <c r="AA33" i="16" s="1"/>
  <c r="X37" i="16"/>
  <c r="X40" i="16"/>
  <c r="AB44" i="16"/>
  <c r="AA44" i="16" s="1"/>
  <c r="AB47" i="16"/>
  <c r="AA47" i="16" s="1"/>
  <c r="X54" i="16"/>
  <c r="X57" i="16"/>
  <c r="AB61" i="16"/>
  <c r="AA61" i="16" s="1"/>
  <c r="AB64" i="16"/>
  <c r="AA64" i="16" s="1"/>
  <c r="X58" i="16"/>
  <c r="Y27" i="16"/>
  <c r="AC27" i="16" s="1"/>
  <c r="Y19" i="16"/>
  <c r="AC19" i="16" s="1"/>
  <c r="Y28" i="16"/>
  <c r="AC28" i="16" s="1"/>
  <c r="X29" i="16"/>
  <c r="AB36" i="16"/>
  <c r="AA36" i="16" s="1"/>
  <c r="AB39" i="16"/>
  <c r="AA39" i="16" s="1"/>
  <c r="Y42" i="16"/>
  <c r="AC42" i="16" s="1"/>
  <c r="X43" i="16"/>
  <c r="Y45" i="16"/>
  <c r="AC45" i="16" s="1"/>
  <c r="X46" i="16"/>
  <c r="AB53" i="16"/>
  <c r="AA53" i="16" s="1"/>
  <c r="Y56" i="16"/>
  <c r="AC56" i="16" s="1"/>
  <c r="X60" i="16"/>
  <c r="X63" i="16"/>
  <c r="AB12" i="15"/>
  <c r="AA12" i="15" s="1"/>
  <c r="T12" i="15"/>
  <c r="Q12" i="15"/>
  <c r="T11" i="15"/>
  <c r="Q11" i="15"/>
  <c r="T10" i="15"/>
  <c r="Q10" i="15"/>
  <c r="K10" i="15"/>
  <c r="L10" i="15" s="1"/>
  <c r="M10" i="15" s="1"/>
  <c r="H10" i="15"/>
  <c r="K12" i="15"/>
  <c r="K11" i="15"/>
  <c r="Z68" i="16" l="1"/>
  <c r="Y68" i="16"/>
  <c r="AC68" i="16" s="1"/>
  <c r="Z36" i="16"/>
  <c r="Y36" i="16"/>
  <c r="AC36" i="16" s="1"/>
  <c r="Y43" i="16"/>
  <c r="AC43" i="16" s="1"/>
  <c r="Z43" i="16"/>
  <c r="Z58" i="16"/>
  <c r="Y58" i="16"/>
  <c r="AC58" i="16" s="1"/>
  <c r="Z40" i="16"/>
  <c r="Y40" i="16"/>
  <c r="AC40" i="16" s="1"/>
  <c r="Z11" i="16"/>
  <c r="Y11" i="16"/>
  <c r="Z37" i="16"/>
  <c r="Y37" i="16"/>
  <c r="AC37" i="16" s="1"/>
  <c r="AC64" i="16"/>
  <c r="AC44" i="16"/>
  <c r="AC33" i="16"/>
  <c r="Y60" i="16"/>
  <c r="AC60" i="16" s="1"/>
  <c r="Z60" i="16"/>
  <c r="Y29" i="16"/>
  <c r="AC29" i="16" s="1"/>
  <c r="Z29" i="16"/>
  <c r="Z57" i="16"/>
  <c r="Y57" i="16"/>
  <c r="AC57" i="16" s="1"/>
  <c r="AC53" i="16"/>
  <c r="Y63" i="16"/>
  <c r="AC63" i="16" s="1"/>
  <c r="Z63" i="16"/>
  <c r="Z54" i="16"/>
  <c r="Y54" i="16"/>
  <c r="AC54" i="16" s="1"/>
  <c r="Z14" i="16"/>
  <c r="Y14" i="16"/>
  <c r="AC14" i="16" s="1"/>
  <c r="Z15" i="16"/>
  <c r="Y15" i="16"/>
  <c r="AC47" i="16"/>
  <c r="Y46" i="16"/>
  <c r="AC46" i="16" s="1"/>
  <c r="Z46" i="16"/>
  <c r="Z39" i="16"/>
  <c r="Y39" i="16"/>
  <c r="AC39" i="16" s="1"/>
  <c r="Z13" i="16"/>
  <c r="Y13" i="16"/>
  <c r="AC13" i="16" s="1"/>
  <c r="AC30" i="16"/>
  <c r="N10" i="15"/>
  <c r="I10" i="15"/>
  <c r="AB10" i="15"/>
  <c r="AA10" i="15" s="1"/>
  <c r="X10" i="15"/>
  <c r="X16" i="16" l="1"/>
  <c r="X17" i="16"/>
  <c r="K45" i="16"/>
  <c r="L45" i="16" s="1"/>
  <c r="K27" i="16"/>
  <c r="L27" i="16" s="1"/>
  <c r="K57" i="16"/>
  <c r="L57" i="16" s="1"/>
  <c r="K33" i="16"/>
  <c r="L33" i="16" s="1"/>
  <c r="K63" i="16"/>
  <c r="L63" i="16" s="1"/>
  <c r="K39" i="16"/>
  <c r="L39" i="16" s="1"/>
  <c r="K15" i="16"/>
  <c r="L15" i="16" s="1"/>
  <c r="K51" i="16"/>
  <c r="L51" i="16" s="1"/>
  <c r="K10" i="16"/>
  <c r="L10" i="16" s="1"/>
  <c r="Z10" i="15"/>
  <c r="X11" i="15" s="1"/>
  <c r="Y10" i="15"/>
  <c r="AC10" i="15" s="1"/>
  <c r="AB11" i="15"/>
  <c r="AA11" i="15" s="1"/>
  <c r="M63" i="16" l="1"/>
  <c r="N63" i="16"/>
  <c r="N33" i="16"/>
  <c r="M33" i="16"/>
  <c r="M57" i="16"/>
  <c r="N57" i="16"/>
  <c r="M27" i="16"/>
  <c r="N27" i="16"/>
  <c r="N10" i="16"/>
  <c r="M10" i="16"/>
  <c r="AB10" i="16" s="1"/>
  <c r="M45" i="16"/>
  <c r="N45" i="16"/>
  <c r="M51" i="16"/>
  <c r="N51" i="16"/>
  <c r="M15" i="16"/>
  <c r="AB15" i="16" s="1"/>
  <c r="N15" i="16"/>
  <c r="Z16" i="16"/>
  <c r="Y16" i="16"/>
  <c r="Z17" i="16"/>
  <c r="Y17" i="16"/>
  <c r="N39" i="16"/>
  <c r="M39" i="16"/>
  <c r="Y11" i="15"/>
  <c r="AC11" i="15" s="1"/>
  <c r="Z11" i="15"/>
  <c r="X12" i="15" s="1"/>
  <c r="AA15" i="16" l="1"/>
  <c r="AC15" i="16" s="1"/>
  <c r="AB16" i="16"/>
  <c r="AB11" i="16"/>
  <c r="AA11" i="16" s="1"/>
  <c r="AC11" i="16" s="1"/>
  <c r="AA10" i="16"/>
  <c r="AC10" i="16" s="1"/>
  <c r="Z12" i="15"/>
  <c r="Y12" i="15"/>
  <c r="AC12" i="15" s="1"/>
  <c r="AA16" i="16" l="1"/>
  <c r="AC16" i="16" s="1"/>
  <c r="AB17" i="16"/>
  <c r="AA17" i="16" s="1"/>
  <c r="AC17" i="16" s="1"/>
  <c r="Q19" i="14" l="1"/>
  <c r="Q18" i="14"/>
  <c r="T17" i="14"/>
  <c r="Q17" i="14"/>
  <c r="T16" i="14"/>
  <c r="Q16" i="14"/>
  <c r="M16" i="14"/>
  <c r="AB16" i="14" s="1"/>
  <c r="AA16" i="14" s="1"/>
  <c r="H16" i="14"/>
  <c r="N16" i="14" s="1"/>
  <c r="T15" i="14"/>
  <c r="Q15" i="14"/>
  <c r="T14" i="14"/>
  <c r="Q14" i="14"/>
  <c r="K14" i="14"/>
  <c r="L14" i="14" s="1"/>
  <c r="H14" i="14"/>
  <c r="I14" i="14" s="1"/>
  <c r="T13" i="14"/>
  <c r="Q13" i="14"/>
  <c r="T12" i="14"/>
  <c r="Q12" i="14"/>
  <c r="H12" i="14"/>
  <c r="I12" i="14" s="1"/>
  <c r="AB11" i="14"/>
  <c r="AA11" i="14"/>
  <c r="T11" i="14"/>
  <c r="Q11" i="14"/>
  <c r="X11" i="14" s="1"/>
  <c r="T10" i="14"/>
  <c r="Q10" i="14"/>
  <c r="H10" i="14"/>
  <c r="I10" i="14" s="1"/>
  <c r="X10" i="14" s="1"/>
  <c r="K15" i="14"/>
  <c r="K17" i="14"/>
  <c r="K11" i="14"/>
  <c r="K13" i="14"/>
  <c r="M14" i="14" l="1"/>
  <c r="AB14" i="14" s="1"/>
  <c r="N14" i="14"/>
  <c r="Y11" i="14"/>
  <c r="AC11" i="14" s="1"/>
  <c r="Z11" i="14"/>
  <c r="AB17" i="14"/>
  <c r="AA17" i="14" s="1"/>
  <c r="Z10" i="14"/>
  <c r="Y10" i="14"/>
  <c r="X13" i="14"/>
  <c r="X14" i="14"/>
  <c r="I16" i="14"/>
  <c r="X16" i="14" s="1"/>
  <c r="X12" i="14"/>
  <c r="AA14" i="14" l="1"/>
  <c r="AB15" i="14"/>
  <c r="AA15" i="14" s="1"/>
  <c r="Z13" i="14"/>
  <c r="Y13" i="14"/>
  <c r="Y12" i="14"/>
  <c r="Z12" i="14"/>
  <c r="Z16" i="14"/>
  <c r="X17" i="14" s="1"/>
  <c r="Y16" i="14"/>
  <c r="AC16" i="14" s="1"/>
  <c r="Z14" i="14"/>
  <c r="X15" i="14" s="1"/>
  <c r="Y14" i="14"/>
  <c r="Z17" i="14" l="1"/>
  <c r="Y17" i="14"/>
  <c r="AC17" i="14" s="1"/>
  <c r="AC14" i="14"/>
  <c r="Z15" i="14"/>
  <c r="Y15" i="14"/>
  <c r="AC15" i="14" s="1"/>
  <c r="K12" i="14" l="1"/>
  <c r="L12" i="14" s="1"/>
  <c r="K16" i="14"/>
  <c r="K10" i="14"/>
  <c r="L10" i="14" s="1"/>
  <c r="T11" i="13"/>
  <c r="Q11" i="13"/>
  <c r="AB11" i="13" s="1"/>
  <c r="AA11" i="13" s="1"/>
  <c r="M11" i="13"/>
  <c r="K11" i="13"/>
  <c r="H11" i="13"/>
  <c r="N11" i="13" s="1"/>
  <c r="AB10" i="13"/>
  <c r="AA10" i="13" s="1"/>
  <c r="T10" i="13"/>
  <c r="Q10" i="13"/>
  <c r="X10" i="13" s="1"/>
  <c r="N10" i="13"/>
  <c r="M10" i="13"/>
  <c r="M10" i="14" l="1"/>
  <c r="AB10" i="14" s="1"/>
  <c r="AA10" i="14" s="1"/>
  <c r="AC10" i="14" s="1"/>
  <c r="N10" i="14"/>
  <c r="N12" i="14"/>
  <c r="M12" i="14"/>
  <c r="AB12" i="14" s="1"/>
  <c r="Z10" i="13"/>
  <c r="Y10" i="13"/>
  <c r="AC10" i="13" s="1"/>
  <c r="I11" i="13"/>
  <c r="X11" i="13" s="1"/>
  <c r="T11" i="12"/>
  <c r="Q11" i="12"/>
  <c r="X11" i="12" s="1"/>
  <c r="M11" i="12"/>
  <c r="AB11" i="12" s="1"/>
  <c r="AA11" i="12" s="1"/>
  <c r="K11" i="12"/>
  <c r="H11" i="12"/>
  <c r="I11" i="12" s="1"/>
  <c r="T10" i="12"/>
  <c r="Q10" i="12"/>
  <c r="X10" i="12" s="1"/>
  <c r="N10" i="12"/>
  <c r="M10" i="12"/>
  <c r="AA12" i="14" l="1"/>
  <c r="AC12" i="14" s="1"/>
  <c r="AB13" i="14"/>
  <c r="AA13" i="14" s="1"/>
  <c r="AC13" i="14" s="1"/>
  <c r="Z11" i="13"/>
  <c r="Y11" i="13"/>
  <c r="AC11" i="13" s="1"/>
  <c r="Z11" i="12"/>
  <c r="Y11" i="12"/>
  <c r="AC11" i="12" s="1"/>
  <c r="Z10" i="12"/>
  <c r="Y10" i="12"/>
  <c r="AB10" i="12"/>
  <c r="AA10" i="12" s="1"/>
  <c r="N11" i="12"/>
  <c r="AC10" i="12" l="1"/>
  <c r="T33" i="11" l="1"/>
  <c r="Q33" i="11"/>
  <c r="AB33" i="11" s="1"/>
  <c r="AA33" i="11" s="1"/>
  <c r="T32" i="11"/>
  <c r="Q32" i="11"/>
  <c r="X31" i="11"/>
  <c r="Z31" i="11" s="1"/>
  <c r="T31" i="11"/>
  <c r="Q31" i="11"/>
  <c r="AB32" i="11" s="1"/>
  <c r="AA32" i="11" s="1"/>
  <c r="Y30" i="11"/>
  <c r="X30" i="11"/>
  <c r="Z30" i="11" s="1"/>
  <c r="T30" i="11"/>
  <c r="Q30" i="11"/>
  <c r="AB31" i="11" s="1"/>
  <c r="AA31" i="11" s="1"/>
  <c r="AB29" i="11"/>
  <c r="AA29" i="11" s="1"/>
  <c r="Z29" i="11"/>
  <c r="X29" i="11"/>
  <c r="Y29" i="11" s="1"/>
  <c r="T29" i="11"/>
  <c r="Q29" i="11"/>
  <c r="AB30" i="11" s="1"/>
  <c r="AA30" i="11" s="1"/>
  <c r="AB28" i="11"/>
  <c r="AA28" i="11"/>
  <c r="Z28" i="11"/>
  <c r="Y28" i="11"/>
  <c r="X28" i="11"/>
  <c r="T28" i="11"/>
  <c r="Q28" i="11"/>
  <c r="I28" i="11"/>
  <c r="H28" i="11"/>
  <c r="Y27" i="11"/>
  <c r="X27" i="11"/>
  <c r="Z27" i="11" s="1"/>
  <c r="T27" i="11"/>
  <c r="Q27" i="11"/>
  <c r="AB26" i="11"/>
  <c r="AA26" i="11" s="1"/>
  <c r="Z26" i="11"/>
  <c r="X26" i="11"/>
  <c r="Y26" i="11" s="1"/>
  <c r="T26" i="11"/>
  <c r="Q26" i="11"/>
  <c r="AB27" i="11" s="1"/>
  <c r="AA27" i="11" s="1"/>
  <c r="T25" i="11"/>
  <c r="Q25" i="11"/>
  <c r="AB24" i="11"/>
  <c r="AA24" i="11" s="1"/>
  <c r="T24" i="11"/>
  <c r="Q24" i="11"/>
  <c r="X25" i="11" s="1"/>
  <c r="T23" i="11"/>
  <c r="Q23" i="11"/>
  <c r="X24" i="11" s="1"/>
  <c r="T22" i="11"/>
  <c r="Q22" i="11"/>
  <c r="AB23" i="11" s="1"/>
  <c r="AA23" i="11" s="1"/>
  <c r="H22" i="11"/>
  <c r="AB21" i="11"/>
  <c r="AA21" i="11" s="1"/>
  <c r="T21" i="11"/>
  <c r="Q21" i="11"/>
  <c r="T20" i="11"/>
  <c r="Q20" i="11"/>
  <c r="X21" i="11" s="1"/>
  <c r="T19" i="11"/>
  <c r="Q19" i="11"/>
  <c r="AB20" i="11" s="1"/>
  <c r="AA20" i="11" s="1"/>
  <c r="T18" i="11"/>
  <c r="Q18" i="11"/>
  <c r="T17" i="11"/>
  <c r="Q17" i="11"/>
  <c r="AB18" i="11" s="1"/>
  <c r="AA18" i="11" s="1"/>
  <c r="T16" i="11"/>
  <c r="Q16" i="11"/>
  <c r="I16" i="11"/>
  <c r="X16" i="11" s="1"/>
  <c r="H16" i="11"/>
  <c r="T15" i="11"/>
  <c r="Q15" i="11"/>
  <c r="X14" i="11"/>
  <c r="Z14" i="11" s="1"/>
  <c r="T14" i="11"/>
  <c r="Q14" i="11"/>
  <c r="AB15" i="11" s="1"/>
  <c r="AA15" i="11" s="1"/>
  <c r="Y13" i="11"/>
  <c r="X13" i="11"/>
  <c r="Z13" i="11" s="1"/>
  <c r="T13" i="11"/>
  <c r="Q13" i="11"/>
  <c r="AB14" i="11" s="1"/>
  <c r="AA14" i="11" s="1"/>
  <c r="AB12" i="11"/>
  <c r="AA12" i="11" s="1"/>
  <c r="Z12" i="11"/>
  <c r="X12" i="11"/>
  <c r="Y12" i="11" s="1"/>
  <c r="T12" i="11"/>
  <c r="Q12" i="11"/>
  <c r="AB13" i="11" s="1"/>
  <c r="AA13" i="11" s="1"/>
  <c r="T11" i="11"/>
  <c r="Q11" i="11"/>
  <c r="T10" i="11"/>
  <c r="Q10" i="11"/>
  <c r="H10" i="11"/>
  <c r="I10" i="11" s="1"/>
  <c r="K20" i="11"/>
  <c r="K14" i="11"/>
  <c r="K32" i="11"/>
  <c r="K11" i="11"/>
  <c r="K25" i="11"/>
  <c r="K21" i="11"/>
  <c r="K26" i="11"/>
  <c r="K19" i="11"/>
  <c r="K33" i="11"/>
  <c r="K31" i="11"/>
  <c r="K24" i="11"/>
  <c r="K23" i="11"/>
  <c r="K30" i="11"/>
  <c r="K12" i="11"/>
  <c r="K13" i="11"/>
  <c r="K15" i="11"/>
  <c r="K27" i="11"/>
  <c r="K29" i="11"/>
  <c r="K18" i="11"/>
  <c r="K17" i="11"/>
  <c r="AC26" i="11" l="1"/>
  <c r="AC28" i="11"/>
  <c r="AC12" i="11"/>
  <c r="AC29" i="11"/>
  <c r="Z25" i="11"/>
  <c r="Y25" i="11"/>
  <c r="AC30" i="11"/>
  <c r="Y16" i="11"/>
  <c r="Z16" i="11"/>
  <c r="X17" i="11" s="1"/>
  <c r="AC27" i="11"/>
  <c r="AC13" i="11"/>
  <c r="Z21" i="11"/>
  <c r="Y21" i="11"/>
  <c r="AC21" i="11" s="1"/>
  <c r="Z24" i="11"/>
  <c r="Y24" i="11"/>
  <c r="AC24" i="11" s="1"/>
  <c r="Y14" i="11"/>
  <c r="AC14" i="11" s="1"/>
  <c r="X15" i="11"/>
  <c r="X18" i="11"/>
  <c r="AB25" i="11"/>
  <c r="AA25" i="11" s="1"/>
  <c r="Y31" i="11"/>
  <c r="AC31" i="11" s="1"/>
  <c r="X32" i="11"/>
  <c r="X19" i="11"/>
  <c r="X22" i="11"/>
  <c r="X33" i="11"/>
  <c r="X20" i="11"/>
  <c r="I22" i="11"/>
  <c r="X23" i="11"/>
  <c r="X10" i="11"/>
  <c r="AB19" i="11"/>
  <c r="AA19" i="11" s="1"/>
  <c r="AB22" i="11"/>
  <c r="AA22" i="11" s="1"/>
  <c r="T68" i="10"/>
  <c r="Q68" i="10"/>
  <c r="AB68" i="10" s="1"/>
  <c r="AA68" i="10" s="1"/>
  <c r="Y67" i="10"/>
  <c r="X67" i="10"/>
  <c r="Z67" i="10" s="1"/>
  <c r="T67" i="10"/>
  <c r="Q67" i="10"/>
  <c r="AB67" i="10" s="1"/>
  <c r="AA67" i="10" s="1"/>
  <c r="X65" i="10"/>
  <c r="Z65" i="10" s="1"/>
  <c r="T65" i="10"/>
  <c r="Q65" i="10"/>
  <c r="Z64" i="10"/>
  <c r="Y64" i="10"/>
  <c r="X64" i="10"/>
  <c r="T64" i="10"/>
  <c r="Q64" i="10"/>
  <c r="AB65" i="10" s="1"/>
  <c r="AA65" i="10" s="1"/>
  <c r="AB63" i="10"/>
  <c r="AA63" i="10" s="1"/>
  <c r="Z63" i="10"/>
  <c r="X63" i="10"/>
  <c r="Y63" i="10" s="1"/>
  <c r="T63" i="10"/>
  <c r="Q63" i="10"/>
  <c r="K63" i="10"/>
  <c r="L63" i="10" s="1"/>
  <c r="M63" i="10" s="1"/>
  <c r="H63" i="10"/>
  <c r="I63" i="10" s="1"/>
  <c r="X62" i="10"/>
  <c r="Z62" i="10" s="1"/>
  <c r="T62" i="10"/>
  <c r="Q62" i="10"/>
  <c r="Z61" i="10"/>
  <c r="Y61" i="10"/>
  <c r="X61" i="10"/>
  <c r="T61" i="10"/>
  <c r="Q61" i="10"/>
  <c r="AB62" i="10" s="1"/>
  <c r="AA62" i="10" s="1"/>
  <c r="AB60" i="10"/>
  <c r="AA60" i="10" s="1"/>
  <c r="Z60" i="10"/>
  <c r="X60" i="10"/>
  <c r="Y60" i="10" s="1"/>
  <c r="T60" i="10"/>
  <c r="Q60" i="10"/>
  <c r="AB61" i="10" s="1"/>
  <c r="AA61" i="10" s="1"/>
  <c r="T59" i="10"/>
  <c r="Q59" i="10"/>
  <c r="AB58" i="10"/>
  <c r="AA58" i="10" s="1"/>
  <c r="T58" i="10"/>
  <c r="Q58" i="10"/>
  <c r="X59" i="10" s="1"/>
  <c r="T57" i="10"/>
  <c r="Q57" i="10"/>
  <c r="AB57" i="10" s="1"/>
  <c r="AA57" i="10" s="1"/>
  <c r="K57" i="10"/>
  <c r="L57" i="10" s="1"/>
  <c r="H57" i="10"/>
  <c r="I57" i="10" s="1"/>
  <c r="X56" i="10"/>
  <c r="Z56" i="10" s="1"/>
  <c r="T56" i="10"/>
  <c r="Q56" i="10"/>
  <c r="AB55" i="10"/>
  <c r="AA55" i="10" s="1"/>
  <c r="T55" i="10"/>
  <c r="Q55" i="10"/>
  <c r="AB56" i="10" s="1"/>
  <c r="AA56" i="10" s="1"/>
  <c r="T54" i="10"/>
  <c r="Q54" i="10"/>
  <c r="X55" i="10" s="1"/>
  <c r="T53" i="10"/>
  <c r="Q53" i="10"/>
  <c r="AB54" i="10" s="1"/>
  <c r="AA54" i="10" s="1"/>
  <c r="AB52" i="10"/>
  <c r="AA52" i="10" s="1"/>
  <c r="T52" i="10"/>
  <c r="Q52" i="10"/>
  <c r="X51" i="10"/>
  <c r="Z51" i="10" s="1"/>
  <c r="T51" i="10"/>
  <c r="Q51" i="10"/>
  <c r="AB51" i="10" s="1"/>
  <c r="AA51" i="10" s="1"/>
  <c r="K51" i="10"/>
  <c r="L51" i="10" s="1"/>
  <c r="H51" i="10"/>
  <c r="I51" i="10" s="1"/>
  <c r="X50" i="10"/>
  <c r="Z50" i="10" s="1"/>
  <c r="T50" i="10"/>
  <c r="Q50" i="10"/>
  <c r="AB50" i="10" s="1"/>
  <c r="AA50" i="10" s="1"/>
  <c r="AB49" i="10"/>
  <c r="AA49" i="10" s="1"/>
  <c r="T49" i="10"/>
  <c r="Q49" i="10"/>
  <c r="T48" i="10"/>
  <c r="Q48" i="10"/>
  <c r="X49" i="10" s="1"/>
  <c r="T47" i="10"/>
  <c r="Q47" i="10"/>
  <c r="X47" i="10" s="1"/>
  <c r="AB46" i="10"/>
  <c r="AA46" i="10" s="1"/>
  <c r="Z46" i="10"/>
  <c r="X46" i="10"/>
  <c r="Y46" i="10" s="1"/>
  <c r="T46" i="10"/>
  <c r="Q46" i="10"/>
  <c r="AB45" i="10"/>
  <c r="AA45" i="10" s="1"/>
  <c r="X45" i="10"/>
  <c r="Z45" i="10" s="1"/>
  <c r="T45" i="10"/>
  <c r="Q45" i="10"/>
  <c r="K45" i="10"/>
  <c r="L45" i="10" s="1"/>
  <c r="M45" i="10" s="1"/>
  <c r="H45" i="10"/>
  <c r="I45" i="10" s="1"/>
  <c r="T44" i="10"/>
  <c r="Q44" i="10"/>
  <c r="X44" i="10" s="1"/>
  <c r="AB43" i="10"/>
  <c r="AA43" i="10" s="1"/>
  <c r="Z43" i="10"/>
  <c r="Y43" i="10"/>
  <c r="X43" i="10"/>
  <c r="T43" i="10"/>
  <c r="Q43" i="10"/>
  <c r="AB44" i="10" s="1"/>
  <c r="AA44" i="10" s="1"/>
  <c r="X42" i="10"/>
  <c r="Z42" i="10" s="1"/>
  <c r="T42" i="10"/>
  <c r="Q42" i="10"/>
  <c r="T41" i="10"/>
  <c r="Q41" i="10"/>
  <c r="AB42" i="10" s="1"/>
  <c r="AA42" i="10" s="1"/>
  <c r="T40" i="10"/>
  <c r="Q40" i="10"/>
  <c r="X41" i="10" s="1"/>
  <c r="X39" i="10"/>
  <c r="Z39" i="10" s="1"/>
  <c r="T39" i="10"/>
  <c r="Q39" i="10"/>
  <c r="AB40" i="10" s="1"/>
  <c r="AA40" i="10" s="1"/>
  <c r="K39" i="10"/>
  <c r="L39" i="10" s="1"/>
  <c r="M39" i="10" s="1"/>
  <c r="H39" i="10"/>
  <c r="T38" i="10"/>
  <c r="Q38" i="10"/>
  <c r="X38" i="10" s="1"/>
  <c r="T37" i="10"/>
  <c r="Q37" i="10"/>
  <c r="X36" i="10"/>
  <c r="Z36" i="10" s="1"/>
  <c r="T36" i="10"/>
  <c r="Q36" i="10"/>
  <c r="AB37" i="10" s="1"/>
  <c r="AA37" i="10" s="1"/>
  <c r="AB35" i="10"/>
  <c r="AA35" i="10" s="1"/>
  <c r="T35" i="10"/>
  <c r="Q35" i="10"/>
  <c r="AB36" i="10" s="1"/>
  <c r="AA36" i="10" s="1"/>
  <c r="T34" i="10"/>
  <c r="Q34" i="10"/>
  <c r="X35" i="10" s="1"/>
  <c r="T33" i="10"/>
  <c r="Q33" i="10"/>
  <c r="X33" i="10" s="1"/>
  <c r="K33" i="10"/>
  <c r="L33" i="10" s="1"/>
  <c r="M33" i="10" s="1"/>
  <c r="I33" i="10"/>
  <c r="H33" i="10"/>
  <c r="AB32" i="10"/>
  <c r="AA32" i="10" s="1"/>
  <c r="Y32" i="10"/>
  <c r="X32" i="10"/>
  <c r="Z32" i="10" s="1"/>
  <c r="T32" i="10"/>
  <c r="Q32" i="10"/>
  <c r="T31" i="10"/>
  <c r="Q31" i="10"/>
  <c r="T30" i="10"/>
  <c r="Q30" i="10"/>
  <c r="X30" i="10" s="1"/>
  <c r="AB29" i="10"/>
  <c r="AA29" i="10" s="1"/>
  <c r="T29" i="10"/>
  <c r="Q29" i="10"/>
  <c r="X29" i="10" s="1"/>
  <c r="X28" i="10"/>
  <c r="Z28" i="10" s="1"/>
  <c r="T28" i="10"/>
  <c r="Q28" i="10"/>
  <c r="T27" i="10"/>
  <c r="Q27" i="10"/>
  <c r="X27" i="10" s="1"/>
  <c r="K27" i="10"/>
  <c r="L27" i="10" s="1"/>
  <c r="I27" i="10"/>
  <c r="H27" i="10"/>
  <c r="AB26" i="10"/>
  <c r="AA26" i="10" s="1"/>
  <c r="Z26" i="10"/>
  <c r="X26" i="10"/>
  <c r="Y26" i="10" s="1"/>
  <c r="T26" i="10"/>
  <c r="Q26" i="10"/>
  <c r="X25" i="10"/>
  <c r="Z25" i="10" s="1"/>
  <c r="T25" i="10"/>
  <c r="Q25" i="10"/>
  <c r="T24" i="10"/>
  <c r="Q24" i="10"/>
  <c r="AB25" i="10" s="1"/>
  <c r="AA25" i="10" s="1"/>
  <c r="T23" i="10"/>
  <c r="Q23" i="10"/>
  <c r="X24" i="10" s="1"/>
  <c r="X22" i="10"/>
  <c r="Z22" i="10" s="1"/>
  <c r="T22" i="10"/>
  <c r="Q22" i="10"/>
  <c r="AB23" i="10" s="1"/>
  <c r="AA23" i="10" s="1"/>
  <c r="T21" i="10"/>
  <c r="Q21" i="10"/>
  <c r="K21" i="10"/>
  <c r="L21" i="10" s="1"/>
  <c r="M21" i="10" s="1"/>
  <c r="AB21" i="10" s="1"/>
  <c r="AA21" i="10" s="1"/>
  <c r="I21" i="10"/>
  <c r="X21" i="10" s="1"/>
  <c r="H21" i="10"/>
  <c r="T20" i="10"/>
  <c r="Q20" i="10"/>
  <c r="X19" i="10"/>
  <c r="Z19" i="10" s="1"/>
  <c r="T19" i="10"/>
  <c r="Q19" i="10"/>
  <c r="AB20" i="10" s="1"/>
  <c r="AA20" i="10" s="1"/>
  <c r="AB18" i="10"/>
  <c r="AA18" i="10" s="1"/>
  <c r="Y18" i="10"/>
  <c r="X18" i="10"/>
  <c r="Z18" i="10" s="1"/>
  <c r="T18" i="10"/>
  <c r="Q18" i="10"/>
  <c r="T17" i="10"/>
  <c r="Q17" i="10"/>
  <c r="T16" i="10"/>
  <c r="Q16" i="10"/>
  <c r="T15" i="10"/>
  <c r="Q15" i="10"/>
  <c r="K15" i="10"/>
  <c r="L15" i="10" s="1"/>
  <c r="M15" i="10" s="1"/>
  <c r="AB15" i="10" s="1"/>
  <c r="AA15" i="10" s="1"/>
  <c r="H15" i="10"/>
  <c r="I15" i="10" s="1"/>
  <c r="X15" i="10" s="1"/>
  <c r="T14" i="10"/>
  <c r="Q14" i="10"/>
  <c r="T13" i="10"/>
  <c r="Q13" i="10"/>
  <c r="X13" i="10" s="1"/>
  <c r="AB12" i="10"/>
  <c r="AA12" i="10" s="1"/>
  <c r="Z12" i="10"/>
  <c r="X12" i="10"/>
  <c r="Y12" i="10" s="1"/>
  <c r="T12" i="10"/>
  <c r="Q12" i="10"/>
  <c r="T11" i="10"/>
  <c r="Q11" i="10"/>
  <c r="T10" i="10"/>
  <c r="Q10" i="10"/>
  <c r="X10" i="10" s="1"/>
  <c r="K10" i="10"/>
  <c r="L10" i="10" s="1"/>
  <c r="I10" i="10"/>
  <c r="H10" i="10"/>
  <c r="K24" i="10"/>
  <c r="K38" i="10"/>
  <c r="K19" i="10"/>
  <c r="K32" i="10"/>
  <c r="K42" i="10"/>
  <c r="K17" i="10"/>
  <c r="K54" i="10"/>
  <c r="K16" i="10"/>
  <c r="K53" i="10"/>
  <c r="K31" i="10"/>
  <c r="K47" i="10"/>
  <c r="K12" i="10"/>
  <c r="K35" i="10"/>
  <c r="K36" i="10"/>
  <c r="K40" i="10"/>
  <c r="K49" i="10"/>
  <c r="K64" i="10"/>
  <c r="K20" i="10"/>
  <c r="K37" i="10"/>
  <c r="K65" i="10"/>
  <c r="K61" i="10"/>
  <c r="K46" i="10"/>
  <c r="K25" i="10"/>
  <c r="K11" i="10"/>
  <c r="K13" i="10"/>
  <c r="K58" i="10"/>
  <c r="K30" i="10"/>
  <c r="K22" i="10"/>
  <c r="K18" i="10"/>
  <c r="K26" i="10"/>
  <c r="K55" i="10"/>
  <c r="K67" i="10"/>
  <c r="K68" i="10"/>
  <c r="K56" i="10"/>
  <c r="K48" i="10"/>
  <c r="K23" i="10"/>
  <c r="K50" i="10"/>
  <c r="K14" i="10"/>
  <c r="K52" i="10"/>
  <c r="K43" i="10"/>
  <c r="K34" i="10"/>
  <c r="K62" i="10"/>
  <c r="K28" i="10"/>
  <c r="K59" i="10"/>
  <c r="K60" i="10"/>
  <c r="K44" i="10"/>
  <c r="K29" i="10"/>
  <c r="K41" i="10"/>
  <c r="AC32" i="10" l="1"/>
  <c r="AC12" i="10"/>
  <c r="N33" i="10"/>
  <c r="N39" i="10"/>
  <c r="AC60" i="10"/>
  <c r="Z19" i="11"/>
  <c r="Y19" i="11"/>
  <c r="AC19" i="11" s="1"/>
  <c r="Z17" i="11"/>
  <c r="Y17" i="11"/>
  <c r="Z10" i="11"/>
  <c r="X11" i="11" s="1"/>
  <c r="Y10" i="11"/>
  <c r="Z20" i="11"/>
  <c r="Y20" i="11"/>
  <c r="AC20" i="11" s="1"/>
  <c r="Z18" i="11"/>
  <c r="Y18" i="11"/>
  <c r="AC18" i="11" s="1"/>
  <c r="Z32" i="11"/>
  <c r="Y32" i="11"/>
  <c r="AC32" i="11" s="1"/>
  <c r="Z23" i="11"/>
  <c r="Y23" i="11"/>
  <c r="AC23" i="11" s="1"/>
  <c r="Z15" i="11"/>
  <c r="Y15" i="11"/>
  <c r="AC15" i="11" s="1"/>
  <c r="Z33" i="11"/>
  <c r="Y33" i="11"/>
  <c r="AC33" i="11" s="1"/>
  <c r="AC25" i="11"/>
  <c r="Z22" i="11"/>
  <c r="Y22" i="11"/>
  <c r="AC22" i="11" s="1"/>
  <c r="Y29" i="10"/>
  <c r="AC29" i="10" s="1"/>
  <c r="Z29" i="10"/>
  <c r="Z33" i="10"/>
  <c r="Y33" i="10"/>
  <c r="Z47" i="10"/>
  <c r="Y47" i="10"/>
  <c r="Z59" i="10"/>
  <c r="Y59" i="10"/>
  <c r="Z44" i="10"/>
  <c r="Y44" i="10"/>
  <c r="AC44" i="10" s="1"/>
  <c r="N27" i="10"/>
  <c r="M27" i="10"/>
  <c r="Z35" i="10"/>
  <c r="Y35" i="10"/>
  <c r="AC35" i="10" s="1"/>
  <c r="Z49" i="10"/>
  <c r="Y49" i="10"/>
  <c r="AC49" i="10" s="1"/>
  <c r="Z27" i="10"/>
  <c r="Y27" i="10"/>
  <c r="Z30" i="10"/>
  <c r="Y30" i="10"/>
  <c r="N51" i="10"/>
  <c r="M51" i="10"/>
  <c r="Z38" i="10"/>
  <c r="Y38" i="10"/>
  <c r="Z41" i="10"/>
  <c r="Y41" i="10"/>
  <c r="Z55" i="10"/>
  <c r="Y55" i="10"/>
  <c r="AC55" i="10" s="1"/>
  <c r="AC67" i="10"/>
  <c r="Y15" i="10"/>
  <c r="AC15" i="10" s="1"/>
  <c r="Z15" i="10"/>
  <c r="X16" i="10" s="1"/>
  <c r="N10" i="10"/>
  <c r="M10" i="10"/>
  <c r="AB10" i="10" s="1"/>
  <c r="AA10" i="10" s="1"/>
  <c r="N21" i="10"/>
  <c r="Z24" i="10"/>
  <c r="Y24" i="10"/>
  <c r="Z10" i="10"/>
  <c r="X11" i="10" s="1"/>
  <c r="Y10" i="10"/>
  <c r="AC18" i="10"/>
  <c r="Y21" i="10"/>
  <c r="AC21" i="10" s="1"/>
  <c r="Z21" i="10"/>
  <c r="AC26" i="10"/>
  <c r="AC46" i="10"/>
  <c r="M57" i="10"/>
  <c r="N57" i="10"/>
  <c r="AC61" i="10"/>
  <c r="Z13" i="10"/>
  <c r="Y13" i="10"/>
  <c r="AC43" i="10"/>
  <c r="AC63" i="10"/>
  <c r="AB24" i="10"/>
  <c r="AA24" i="10" s="1"/>
  <c r="AB27" i="10"/>
  <c r="AA27" i="10" s="1"/>
  <c r="X31" i="10"/>
  <c r="X34" i="10"/>
  <c r="AB38" i="10"/>
  <c r="AA38" i="10" s="1"/>
  <c r="AB41" i="10"/>
  <c r="AA41" i="10" s="1"/>
  <c r="X48" i="10"/>
  <c r="X14" i="10"/>
  <c r="AB28" i="10"/>
  <c r="AA28" i="10" s="1"/>
  <c r="Y51" i="10"/>
  <c r="AC51" i="10" s="1"/>
  <c r="X52" i="10"/>
  <c r="AB59" i="10"/>
  <c r="AA59" i="10" s="1"/>
  <c r="Y62" i="10"/>
  <c r="AC62" i="10" s="1"/>
  <c r="Y65" i="10"/>
  <c r="AC65" i="10" s="1"/>
  <c r="N45" i="10"/>
  <c r="X53" i="10"/>
  <c r="X68" i="10"/>
  <c r="AB13" i="10"/>
  <c r="AA13" i="10" s="1"/>
  <c r="N15" i="10"/>
  <c r="AB16" i="10"/>
  <c r="AA16" i="10" s="1"/>
  <c r="Y19" i="10"/>
  <c r="X20" i="10"/>
  <c r="Y22" i="10"/>
  <c r="X23" i="10"/>
  <c r="AB30" i="10"/>
  <c r="AA30" i="10" s="1"/>
  <c r="AB33" i="10"/>
  <c r="AA33" i="10" s="1"/>
  <c r="Y36" i="10"/>
  <c r="AC36" i="10" s="1"/>
  <c r="X37" i="10"/>
  <c r="I39" i="10"/>
  <c r="Y39" i="10"/>
  <c r="X40" i="10"/>
  <c r="AB47" i="10"/>
  <c r="AA47" i="10" s="1"/>
  <c r="Y50" i="10"/>
  <c r="AC50" i="10" s="1"/>
  <c r="X54" i="10"/>
  <c r="X57" i="10"/>
  <c r="N63" i="10"/>
  <c r="AB64" i="10"/>
  <c r="AA64" i="10" s="1"/>
  <c r="AC64" i="10" s="1"/>
  <c r="AB14" i="10"/>
  <c r="AA14" i="10" s="1"/>
  <c r="AB31" i="10"/>
  <c r="AA31" i="10" s="1"/>
  <c r="AB34" i="10"/>
  <c r="AA34" i="10" s="1"/>
  <c r="AB48" i="10"/>
  <c r="AA48" i="10" s="1"/>
  <c r="X58" i="10"/>
  <c r="AB19" i="10"/>
  <c r="AA19" i="10" s="1"/>
  <c r="AB22" i="10"/>
  <c r="AA22" i="10" s="1"/>
  <c r="Y25" i="10"/>
  <c r="AC25" i="10" s="1"/>
  <c r="Y28" i="10"/>
  <c r="AB39" i="10"/>
  <c r="AA39" i="10" s="1"/>
  <c r="Y42" i="10"/>
  <c r="AC42" i="10" s="1"/>
  <c r="Y45" i="10"/>
  <c r="AC45" i="10" s="1"/>
  <c r="AB53" i="10"/>
  <c r="AA53" i="10" s="1"/>
  <c r="Y56" i="10"/>
  <c r="AC56" i="10" s="1"/>
  <c r="AC38" i="10" l="1"/>
  <c r="AC10" i="10"/>
  <c r="AB11" i="10"/>
  <c r="AA11" i="10" s="1"/>
  <c r="AC59" i="10"/>
  <c r="AB17" i="10"/>
  <c r="AA17" i="10" s="1"/>
  <c r="K28" i="11"/>
  <c r="L28" i="11" s="1"/>
  <c r="K10" i="11"/>
  <c r="L10" i="11" s="1"/>
  <c r="K22" i="11"/>
  <c r="L22" i="11" s="1"/>
  <c r="K16" i="11"/>
  <c r="L16" i="11" s="1"/>
  <c r="Z11" i="11"/>
  <c r="Y11" i="11"/>
  <c r="Z16" i="10"/>
  <c r="Y16" i="10"/>
  <c r="AC16" i="10" s="1"/>
  <c r="Z68" i="10"/>
  <c r="Y68" i="10"/>
  <c r="AC68" i="10" s="1"/>
  <c r="Y23" i="10"/>
  <c r="AC23" i="10" s="1"/>
  <c r="Z23" i="10"/>
  <c r="AC28" i="10"/>
  <c r="Y40" i="10"/>
  <c r="AC40" i="10" s="1"/>
  <c r="Z40" i="10"/>
  <c r="AC22" i="10"/>
  <c r="Z14" i="10"/>
  <c r="Y14" i="10"/>
  <c r="AC14" i="10" s="1"/>
  <c r="Z11" i="10"/>
  <c r="Y11" i="10"/>
  <c r="AC47" i="10"/>
  <c r="AC39" i="10"/>
  <c r="Z20" i="10"/>
  <c r="Y20" i="10"/>
  <c r="AC20" i="10" s="1"/>
  <c r="X17" i="10"/>
  <c r="AC24" i="10"/>
  <c r="AC19" i="10"/>
  <c r="Z48" i="10"/>
  <c r="Y48" i="10"/>
  <c r="AC48" i="10" s="1"/>
  <c r="AC30" i="10"/>
  <c r="AC33" i="10"/>
  <c r="Z31" i="10"/>
  <c r="Y31" i="10"/>
  <c r="AC31" i="10" s="1"/>
  <c r="Z53" i="10"/>
  <c r="Y53" i="10"/>
  <c r="AC53" i="10" s="1"/>
  <c r="Y37" i="10"/>
  <c r="AC37" i="10" s="1"/>
  <c r="Z37" i="10"/>
  <c r="Z58" i="10"/>
  <c r="Y58" i="10"/>
  <c r="AC58" i="10" s="1"/>
  <c r="Z57" i="10"/>
  <c r="Y57" i="10"/>
  <c r="AC57" i="10" s="1"/>
  <c r="Z52" i="10"/>
  <c r="Y52" i="10"/>
  <c r="AC52" i="10" s="1"/>
  <c r="AC41" i="10"/>
  <c r="AC27" i="10"/>
  <c r="Z54" i="10"/>
  <c r="Y54" i="10"/>
  <c r="AC54" i="10" s="1"/>
  <c r="Z34" i="10"/>
  <c r="Y34" i="10"/>
  <c r="AC34" i="10" s="1"/>
  <c r="AC13" i="10"/>
  <c r="T62" i="9"/>
  <c r="Q62" i="9"/>
  <c r="T61" i="9"/>
  <c r="Q61" i="9"/>
  <c r="AB62" i="9" s="1"/>
  <c r="AA62" i="9" s="1"/>
  <c r="T59" i="9"/>
  <c r="Q59" i="9"/>
  <c r="T58" i="9"/>
  <c r="Q58" i="9"/>
  <c r="AB59" i="9" s="1"/>
  <c r="AA59" i="9" s="1"/>
  <c r="T57" i="9"/>
  <c r="Q57" i="9"/>
  <c r="AB58" i="9" s="1"/>
  <c r="AA58" i="9" s="1"/>
  <c r="I57" i="9"/>
  <c r="H57" i="9"/>
  <c r="AB56" i="9"/>
  <c r="AA56" i="9" s="1"/>
  <c r="T56" i="9"/>
  <c r="Q56" i="9"/>
  <c r="AB55" i="9"/>
  <c r="AA55" i="9" s="1"/>
  <c r="T55" i="9"/>
  <c r="Q55" i="9"/>
  <c r="X56" i="9" s="1"/>
  <c r="AB54" i="9"/>
  <c r="AA54" i="9" s="1"/>
  <c r="T54" i="9"/>
  <c r="Q54" i="9"/>
  <c r="X55" i="9" s="1"/>
  <c r="AB53" i="9"/>
  <c r="AA53" i="9" s="1"/>
  <c r="T53" i="9"/>
  <c r="Q53" i="9"/>
  <c r="X54" i="9" s="1"/>
  <c r="AB52" i="9"/>
  <c r="AA52" i="9" s="1"/>
  <c r="T52" i="9"/>
  <c r="Q52" i="9"/>
  <c r="X53" i="9" s="1"/>
  <c r="AB51" i="9"/>
  <c r="AA51" i="9" s="1"/>
  <c r="T51" i="9"/>
  <c r="Q51" i="9"/>
  <c r="X52" i="9" s="1"/>
  <c r="I51" i="9"/>
  <c r="H51" i="9"/>
  <c r="Z50" i="9"/>
  <c r="X50" i="9"/>
  <c r="Y50" i="9" s="1"/>
  <c r="T50" i="9"/>
  <c r="Q50" i="9"/>
  <c r="Z49" i="9"/>
  <c r="X49" i="9"/>
  <c r="Y49" i="9" s="1"/>
  <c r="T49" i="9"/>
  <c r="Q49" i="9"/>
  <c r="AB50" i="9" s="1"/>
  <c r="AA50" i="9" s="1"/>
  <c r="Z48" i="9"/>
  <c r="X48" i="9"/>
  <c r="Y48" i="9" s="1"/>
  <c r="T48" i="9"/>
  <c r="Q48" i="9"/>
  <c r="AB49" i="9" s="1"/>
  <c r="AA49" i="9" s="1"/>
  <c r="Z47" i="9"/>
  <c r="X47" i="9"/>
  <c r="Y47" i="9" s="1"/>
  <c r="T47" i="9"/>
  <c r="Q47" i="9"/>
  <c r="AB48" i="9" s="1"/>
  <c r="AA48" i="9" s="1"/>
  <c r="Z46" i="9"/>
  <c r="X46" i="9"/>
  <c r="Y46" i="9" s="1"/>
  <c r="T46" i="9"/>
  <c r="Q46" i="9"/>
  <c r="AB47" i="9" s="1"/>
  <c r="AA47" i="9" s="1"/>
  <c r="Z45" i="9"/>
  <c r="X45" i="9"/>
  <c r="Y45" i="9" s="1"/>
  <c r="T45" i="9"/>
  <c r="Q45" i="9"/>
  <c r="AB46" i="9" s="1"/>
  <c r="AA46" i="9" s="1"/>
  <c r="H45" i="9"/>
  <c r="I45" i="9" s="1"/>
  <c r="X44" i="9"/>
  <c r="Z44" i="9" s="1"/>
  <c r="T44" i="9"/>
  <c r="Q44" i="9"/>
  <c r="X43" i="9"/>
  <c r="Z43" i="9" s="1"/>
  <c r="T43" i="9"/>
  <c r="Q43" i="9"/>
  <c r="AB44" i="9" s="1"/>
  <c r="AA44" i="9" s="1"/>
  <c r="X42" i="9"/>
  <c r="Z42" i="9" s="1"/>
  <c r="T42" i="9"/>
  <c r="Q42" i="9"/>
  <c r="AB43" i="9" s="1"/>
  <c r="AA43" i="9" s="1"/>
  <c r="X41" i="9"/>
  <c r="Z41" i="9" s="1"/>
  <c r="T41" i="9"/>
  <c r="Q41" i="9"/>
  <c r="AB42" i="9" s="1"/>
  <c r="AA42" i="9" s="1"/>
  <c r="X40" i="9"/>
  <c r="Z40" i="9" s="1"/>
  <c r="T40" i="9"/>
  <c r="Q40" i="9"/>
  <c r="AB41" i="9" s="1"/>
  <c r="AA41" i="9" s="1"/>
  <c r="X39" i="9"/>
  <c r="Z39" i="9" s="1"/>
  <c r="T39" i="9"/>
  <c r="Q39" i="9"/>
  <c r="AB40" i="9" s="1"/>
  <c r="AA40" i="9" s="1"/>
  <c r="H39" i="9"/>
  <c r="T38" i="9"/>
  <c r="Q38" i="9"/>
  <c r="T37" i="9"/>
  <c r="Q37" i="9"/>
  <c r="AB38" i="9" s="1"/>
  <c r="AA38" i="9" s="1"/>
  <c r="T36" i="9"/>
  <c r="Q36" i="9"/>
  <c r="AB37" i="9" s="1"/>
  <c r="AA37" i="9" s="1"/>
  <c r="T35" i="9"/>
  <c r="Q35" i="9"/>
  <c r="AB36" i="9" s="1"/>
  <c r="AA36" i="9" s="1"/>
  <c r="T34" i="9"/>
  <c r="Q34" i="9"/>
  <c r="AB35" i="9" s="1"/>
  <c r="AA35" i="9" s="1"/>
  <c r="T33" i="9"/>
  <c r="Q33" i="9"/>
  <c r="AB34" i="9" s="1"/>
  <c r="AA34" i="9" s="1"/>
  <c r="I33" i="9"/>
  <c r="H33" i="9"/>
  <c r="AB32" i="9"/>
  <c r="AA32" i="9" s="1"/>
  <c r="Z32" i="9"/>
  <c r="Y32" i="9"/>
  <c r="X32" i="9"/>
  <c r="T32" i="9"/>
  <c r="Q32" i="9"/>
  <c r="AB31" i="9"/>
  <c r="AA31" i="9" s="1"/>
  <c r="Z31" i="9"/>
  <c r="Y31" i="9"/>
  <c r="X31" i="9"/>
  <c r="T31" i="9"/>
  <c r="Q31" i="9"/>
  <c r="AB30" i="9"/>
  <c r="AA30" i="9" s="1"/>
  <c r="Z30" i="9"/>
  <c r="Y30" i="9"/>
  <c r="X30" i="9"/>
  <c r="T30" i="9"/>
  <c r="Q30" i="9"/>
  <c r="AB29" i="9"/>
  <c r="AA29" i="9" s="1"/>
  <c r="Z29" i="9"/>
  <c r="Y29" i="9"/>
  <c r="X29" i="9"/>
  <c r="T29" i="9"/>
  <c r="Q29" i="9"/>
  <c r="AB28" i="9"/>
  <c r="AA28" i="9" s="1"/>
  <c r="Z28" i="9"/>
  <c r="Y28" i="9"/>
  <c r="X28" i="9"/>
  <c r="T28" i="9"/>
  <c r="Q28" i="9"/>
  <c r="AB27" i="9"/>
  <c r="AA27" i="9" s="1"/>
  <c r="Z27" i="9"/>
  <c r="Y27" i="9"/>
  <c r="X27" i="9"/>
  <c r="T27" i="9"/>
  <c r="Q27" i="9"/>
  <c r="I27" i="9"/>
  <c r="H27" i="9"/>
  <c r="Z26" i="9"/>
  <c r="X26" i="9"/>
  <c r="Y26" i="9" s="1"/>
  <c r="T26" i="9"/>
  <c r="Q26" i="9"/>
  <c r="Z25" i="9"/>
  <c r="X25" i="9"/>
  <c r="Y25" i="9" s="1"/>
  <c r="T25" i="9"/>
  <c r="Q25" i="9"/>
  <c r="AB26" i="9" s="1"/>
  <c r="AA26" i="9" s="1"/>
  <c r="Z24" i="9"/>
  <c r="X24" i="9"/>
  <c r="Y24" i="9" s="1"/>
  <c r="T24" i="9"/>
  <c r="Q24" i="9"/>
  <c r="AB25" i="9" s="1"/>
  <c r="AA25" i="9" s="1"/>
  <c r="Z23" i="9"/>
  <c r="X23" i="9"/>
  <c r="Y23" i="9" s="1"/>
  <c r="T23" i="9"/>
  <c r="Q23" i="9"/>
  <c r="AB24" i="9" s="1"/>
  <c r="AA24" i="9" s="1"/>
  <c r="Z22" i="9"/>
  <c r="X22" i="9"/>
  <c r="Y22" i="9" s="1"/>
  <c r="T22" i="9"/>
  <c r="Q22" i="9"/>
  <c r="AB23" i="9" s="1"/>
  <c r="AA23" i="9" s="1"/>
  <c r="Z21" i="9"/>
  <c r="X21" i="9"/>
  <c r="Y21" i="9" s="1"/>
  <c r="T21" i="9"/>
  <c r="Q21" i="9"/>
  <c r="AB22" i="9" s="1"/>
  <c r="AA22" i="9" s="1"/>
  <c r="H21" i="9"/>
  <c r="I21" i="9" s="1"/>
  <c r="T14" i="9"/>
  <c r="Q14" i="9"/>
  <c r="AB14" i="9" s="1"/>
  <c r="AA14" i="9" s="1"/>
  <c r="T13" i="9"/>
  <c r="Q13" i="9"/>
  <c r="H13" i="9"/>
  <c r="T12" i="9"/>
  <c r="Q12" i="9"/>
  <c r="T11" i="9"/>
  <c r="Q11" i="9"/>
  <c r="T10" i="9"/>
  <c r="Q10" i="9"/>
  <c r="I10" i="9"/>
  <c r="H10" i="9"/>
  <c r="AC11" i="10" l="1"/>
  <c r="M16" i="11"/>
  <c r="AB16" i="11" s="1"/>
  <c r="N16" i="11"/>
  <c r="M22" i="11"/>
  <c r="N22" i="11"/>
  <c r="M10" i="11"/>
  <c r="AB10" i="11" s="1"/>
  <c r="N10" i="11"/>
  <c r="N28" i="11"/>
  <c r="M28" i="11"/>
  <c r="Z17" i="10"/>
  <c r="Y17" i="10"/>
  <c r="AC17" i="10" s="1"/>
  <c r="AC28" i="9"/>
  <c r="AC32" i="9"/>
  <c r="AC23" i="9"/>
  <c r="AC25" i="9"/>
  <c r="AC47" i="9"/>
  <c r="AC49" i="9"/>
  <c r="AC26" i="9"/>
  <c r="AC46" i="9"/>
  <c r="AC48" i="9"/>
  <c r="AC50" i="9"/>
  <c r="AC22" i="9"/>
  <c r="AC24" i="9"/>
  <c r="AC30" i="9"/>
  <c r="Z54" i="9"/>
  <c r="Y54" i="9"/>
  <c r="AC54" i="9" s="1"/>
  <c r="AC29" i="9"/>
  <c r="Z52" i="9"/>
  <c r="Y52" i="9"/>
  <c r="AC52" i="9" s="1"/>
  <c r="Z55" i="9"/>
  <c r="Y55" i="9"/>
  <c r="AC55" i="9" s="1"/>
  <c r="AC27" i="9"/>
  <c r="AC31" i="9"/>
  <c r="Z53" i="9"/>
  <c r="Y53" i="9"/>
  <c r="AC53" i="9" s="1"/>
  <c r="Z56" i="9"/>
  <c r="Y56" i="9"/>
  <c r="AC56" i="9" s="1"/>
  <c r="I13" i="9"/>
  <c r="I39" i="9"/>
  <c r="Y39" i="9"/>
  <c r="Y40" i="9"/>
  <c r="AC40" i="9" s="1"/>
  <c r="Y41" i="9"/>
  <c r="AC41" i="9" s="1"/>
  <c r="Y42" i="9"/>
  <c r="AC42" i="9" s="1"/>
  <c r="Y43" i="9"/>
  <c r="AC43" i="9" s="1"/>
  <c r="Y44" i="9"/>
  <c r="AC44" i="9" s="1"/>
  <c r="X10" i="9"/>
  <c r="X11" i="9"/>
  <c r="AB21" i="9"/>
  <c r="AA21" i="9" s="1"/>
  <c r="AC21" i="9" s="1"/>
  <c r="X33" i="9"/>
  <c r="X34" i="9"/>
  <c r="X35" i="9"/>
  <c r="X36" i="9"/>
  <c r="X37" i="9"/>
  <c r="X38" i="9"/>
  <c r="AB45" i="9"/>
  <c r="AA45" i="9" s="1"/>
  <c r="AC45" i="9" s="1"/>
  <c r="X57" i="9"/>
  <c r="X58" i="9"/>
  <c r="X59" i="9"/>
  <c r="X61" i="9"/>
  <c r="X62" i="9"/>
  <c r="AB39" i="9"/>
  <c r="AA39" i="9" s="1"/>
  <c r="X51" i="9"/>
  <c r="AB33" i="9"/>
  <c r="AA33" i="9" s="1"/>
  <c r="AB57" i="9"/>
  <c r="AA57" i="9" s="1"/>
  <c r="AB61" i="9"/>
  <c r="AA61" i="9" s="1"/>
  <c r="Q10" i="8"/>
  <c r="T10" i="8"/>
  <c r="X10" i="8"/>
  <c r="Y10" i="8"/>
  <c r="M10" i="8"/>
  <c r="AB10" i="8"/>
  <c r="AA10" i="8"/>
  <c r="AC10" i="8"/>
  <c r="Z10" i="8"/>
  <c r="N10" i="8"/>
  <c r="K10" i="8"/>
  <c r="Q67" i="7"/>
  <c r="Q68" i="7"/>
  <c r="X68" i="7"/>
  <c r="Y68" i="7"/>
  <c r="AB68" i="7"/>
  <c r="AA68" i="7" s="1"/>
  <c r="AC68" i="7" s="1"/>
  <c r="Z68" i="7"/>
  <c r="T68" i="7"/>
  <c r="X67" i="7"/>
  <c r="Y67" i="7"/>
  <c r="AB67" i="7"/>
  <c r="AA67" i="7" s="1"/>
  <c r="AC67" i="7" s="1"/>
  <c r="Z67" i="7"/>
  <c r="T67" i="7"/>
  <c r="Q64" i="7"/>
  <c r="Q65" i="7"/>
  <c r="X65" i="7"/>
  <c r="Y65" i="7"/>
  <c r="AB65" i="7"/>
  <c r="AA65" i="7" s="1"/>
  <c r="AC65" i="7" s="1"/>
  <c r="Z65" i="7"/>
  <c r="T65" i="7"/>
  <c r="Q63" i="7"/>
  <c r="X64" i="7"/>
  <c r="Y64" i="7"/>
  <c r="AB64" i="7"/>
  <c r="AA64" i="7" s="1"/>
  <c r="AC64" i="7" s="1"/>
  <c r="Z64" i="7"/>
  <c r="T64" i="7"/>
  <c r="X63" i="7"/>
  <c r="Y63" i="7"/>
  <c r="AB63" i="7"/>
  <c r="AA63" i="7" s="1"/>
  <c r="AC63" i="7" s="1"/>
  <c r="Z63" i="7"/>
  <c r="T63" i="7"/>
  <c r="H63" i="7"/>
  <c r="K63" i="7"/>
  <c r="L63" i="7" s="1"/>
  <c r="I63" i="7"/>
  <c r="Q61" i="7"/>
  <c r="Q62" i="7"/>
  <c r="X62" i="7"/>
  <c r="Y62" i="7"/>
  <c r="AB62" i="7"/>
  <c r="AA62" i="7" s="1"/>
  <c r="AC62" i="7" s="1"/>
  <c r="Z62" i="7"/>
  <c r="T62" i="7"/>
  <c r="Q60" i="7"/>
  <c r="X61" i="7"/>
  <c r="Y61" i="7"/>
  <c r="AB61" i="7"/>
  <c r="AA61" i="7" s="1"/>
  <c r="AC61" i="7" s="1"/>
  <c r="Z61" i="7"/>
  <c r="T61" i="7"/>
  <c r="Q59" i="7"/>
  <c r="X60" i="7"/>
  <c r="Y60" i="7"/>
  <c r="AB60" i="7"/>
  <c r="AA60" i="7" s="1"/>
  <c r="AC60" i="7" s="1"/>
  <c r="Z60" i="7"/>
  <c r="T60" i="7"/>
  <c r="Q58" i="7"/>
  <c r="X59" i="7"/>
  <c r="Y59" i="7"/>
  <c r="AB59" i="7"/>
  <c r="AA59" i="7" s="1"/>
  <c r="AC59" i="7" s="1"/>
  <c r="Z59" i="7"/>
  <c r="T59" i="7"/>
  <c r="Q57" i="7"/>
  <c r="X58" i="7"/>
  <c r="Y58" i="7"/>
  <c r="AB58" i="7"/>
  <c r="AA58" i="7" s="1"/>
  <c r="AC58" i="7" s="1"/>
  <c r="Z58" i="7"/>
  <c r="T58" i="7"/>
  <c r="X57" i="7"/>
  <c r="Y57" i="7"/>
  <c r="AB57" i="7"/>
  <c r="AA57" i="7" s="1"/>
  <c r="AC57" i="7" s="1"/>
  <c r="Z57" i="7"/>
  <c r="T57" i="7"/>
  <c r="H57" i="7"/>
  <c r="K57" i="7"/>
  <c r="L57" i="7" s="1"/>
  <c r="N57" i="7" s="1"/>
  <c r="I57" i="7"/>
  <c r="Q55" i="7"/>
  <c r="Q56" i="7"/>
  <c r="X56" i="7"/>
  <c r="Y56" i="7"/>
  <c r="AB56" i="7"/>
  <c r="AA56" i="7" s="1"/>
  <c r="AC56" i="7" s="1"/>
  <c r="Z56" i="7"/>
  <c r="T56" i="7"/>
  <c r="Q54" i="7"/>
  <c r="X55" i="7"/>
  <c r="Y55" i="7"/>
  <c r="AB55" i="7"/>
  <c r="AA55" i="7" s="1"/>
  <c r="AC55" i="7" s="1"/>
  <c r="Z55" i="7"/>
  <c r="T55" i="7"/>
  <c r="Q53" i="7"/>
  <c r="X54" i="7"/>
  <c r="Y54" i="7"/>
  <c r="AB54" i="7"/>
  <c r="AA54" i="7" s="1"/>
  <c r="AC54" i="7" s="1"/>
  <c r="Z54" i="7"/>
  <c r="T54" i="7"/>
  <c r="Q52" i="7"/>
  <c r="X53" i="7"/>
  <c r="Y53" i="7"/>
  <c r="AB53" i="7"/>
  <c r="AA53" i="7" s="1"/>
  <c r="AC53" i="7" s="1"/>
  <c r="Z53" i="7"/>
  <c r="T53" i="7"/>
  <c r="Q51" i="7"/>
  <c r="X52" i="7"/>
  <c r="Y52" i="7"/>
  <c r="AB52" i="7"/>
  <c r="AA52" i="7" s="1"/>
  <c r="AC52" i="7" s="1"/>
  <c r="Z52" i="7"/>
  <c r="T52" i="7"/>
  <c r="X51" i="7"/>
  <c r="Y51" i="7"/>
  <c r="AB51" i="7"/>
  <c r="AA51" i="7" s="1"/>
  <c r="AC51" i="7" s="1"/>
  <c r="Z51" i="7"/>
  <c r="T51" i="7"/>
  <c r="H51" i="7"/>
  <c r="K51" i="7"/>
  <c r="L51" i="7" s="1"/>
  <c r="I51" i="7"/>
  <c r="X32" i="7"/>
  <c r="Y32" i="7"/>
  <c r="AB32" i="7"/>
  <c r="AA32" i="7"/>
  <c r="AC32" i="7"/>
  <c r="Z32" i="7"/>
  <c r="X31" i="7"/>
  <c r="Y31" i="7"/>
  <c r="AB31" i="7"/>
  <c r="AA31" i="7"/>
  <c r="AC31" i="7"/>
  <c r="Z31" i="7"/>
  <c r="X30" i="7"/>
  <c r="Y30" i="7"/>
  <c r="AB30" i="7"/>
  <c r="AA30" i="7"/>
  <c r="AC30" i="7"/>
  <c r="Z30" i="7"/>
  <c r="X29" i="7"/>
  <c r="Y29" i="7"/>
  <c r="AB29" i="7"/>
  <c r="AA29" i="7"/>
  <c r="AC29" i="7"/>
  <c r="Z29" i="7"/>
  <c r="Q27" i="7"/>
  <c r="Q28" i="7"/>
  <c r="H27" i="7"/>
  <c r="I27" i="7"/>
  <c r="T27" i="7"/>
  <c r="X27" i="7"/>
  <c r="Z27" i="7"/>
  <c r="T28" i="7"/>
  <c r="X28" i="7"/>
  <c r="Y28" i="7"/>
  <c r="AB21" i="7"/>
  <c r="AB28" i="7"/>
  <c r="AA28" i="7"/>
  <c r="AC28" i="7"/>
  <c r="Z28" i="7"/>
  <c r="Y27" i="7"/>
  <c r="K27" i="7"/>
  <c r="L27" i="7"/>
  <c r="M27" i="7"/>
  <c r="AB27" i="7"/>
  <c r="AA27" i="7"/>
  <c r="AC27" i="7"/>
  <c r="N27" i="7"/>
  <c r="T21" i="7"/>
  <c r="X21" i="7"/>
  <c r="Y21" i="7"/>
  <c r="AA21" i="7"/>
  <c r="AC21" i="7"/>
  <c r="Z21" i="7"/>
  <c r="Q11" i="6"/>
  <c r="H11" i="6"/>
  <c r="I11" i="6"/>
  <c r="T11" i="6"/>
  <c r="X11" i="6"/>
  <c r="Y11" i="6"/>
  <c r="Z11" i="6"/>
  <c r="Q10" i="6"/>
  <c r="H10" i="6"/>
  <c r="I10" i="6"/>
  <c r="T10" i="6"/>
  <c r="X10" i="6"/>
  <c r="Y10" i="6"/>
  <c r="K10" i="6"/>
  <c r="L10" i="6" s="1"/>
  <c r="Z10" i="6"/>
  <c r="Q67" i="5"/>
  <c r="Q68" i="5"/>
  <c r="X68" i="5"/>
  <c r="Y68" i="5"/>
  <c r="AB68" i="5"/>
  <c r="AA68" i="5" s="1"/>
  <c r="AC68" i="5" s="1"/>
  <c r="Z68" i="5"/>
  <c r="T68" i="5"/>
  <c r="X67" i="5"/>
  <c r="Y67" i="5"/>
  <c r="AB67" i="5"/>
  <c r="AA67" i="5" s="1"/>
  <c r="AC67" i="5" s="1"/>
  <c r="Z67" i="5"/>
  <c r="T67" i="5"/>
  <c r="Q64" i="5"/>
  <c r="Q65" i="5"/>
  <c r="X65" i="5"/>
  <c r="Y65" i="5"/>
  <c r="AB65" i="5"/>
  <c r="AA65" i="5" s="1"/>
  <c r="AC65" i="5" s="1"/>
  <c r="Z65" i="5"/>
  <c r="T65" i="5"/>
  <c r="Q63" i="5"/>
  <c r="X64" i="5"/>
  <c r="Y64" i="5"/>
  <c r="AB64" i="5"/>
  <c r="AA64" i="5" s="1"/>
  <c r="AC64" i="5" s="1"/>
  <c r="Z64" i="5"/>
  <c r="T64" i="5"/>
  <c r="X63" i="5"/>
  <c r="Y63" i="5"/>
  <c r="AB63" i="5"/>
  <c r="AA63" i="5" s="1"/>
  <c r="AC63" i="5" s="1"/>
  <c r="Z63" i="5"/>
  <c r="T63" i="5"/>
  <c r="H63" i="5"/>
  <c r="K63" i="5"/>
  <c r="L63" i="5" s="1"/>
  <c r="I63" i="5"/>
  <c r="Q61" i="5"/>
  <c r="Q62" i="5"/>
  <c r="X62" i="5"/>
  <c r="Y62" i="5"/>
  <c r="AB62" i="5"/>
  <c r="AA62" i="5"/>
  <c r="AC62" i="5" s="1"/>
  <c r="Z62" i="5"/>
  <c r="T62" i="5"/>
  <c r="Q60" i="5"/>
  <c r="X61" i="5"/>
  <c r="Y61" i="5"/>
  <c r="AB61" i="5"/>
  <c r="AA61" i="5" s="1"/>
  <c r="AC61" i="5" s="1"/>
  <c r="Z61" i="5"/>
  <c r="T61" i="5"/>
  <c r="Q59" i="5"/>
  <c r="X60" i="5"/>
  <c r="Y60" i="5"/>
  <c r="AB60" i="5"/>
  <c r="AA60" i="5" s="1"/>
  <c r="AC60" i="5" s="1"/>
  <c r="Z60" i="5"/>
  <c r="T60" i="5"/>
  <c r="Q58" i="5"/>
  <c r="X59" i="5"/>
  <c r="Y59" i="5"/>
  <c r="AB59" i="5"/>
  <c r="AA59" i="5" s="1"/>
  <c r="AC59" i="5" s="1"/>
  <c r="Z59" i="5"/>
  <c r="T59" i="5"/>
  <c r="Q57" i="5"/>
  <c r="X58" i="5"/>
  <c r="Y58" i="5"/>
  <c r="AB58" i="5"/>
  <c r="AA58" i="5" s="1"/>
  <c r="AC58" i="5" s="1"/>
  <c r="Z58" i="5"/>
  <c r="T58" i="5"/>
  <c r="X57" i="5"/>
  <c r="Y57" i="5"/>
  <c r="AB57" i="5"/>
  <c r="AA57" i="5" s="1"/>
  <c r="AC57" i="5" s="1"/>
  <c r="Z57" i="5"/>
  <c r="T57" i="5"/>
  <c r="H57" i="5"/>
  <c r="K57" i="5"/>
  <c r="L57" i="5" s="1"/>
  <c r="N57" i="5" s="1"/>
  <c r="I57" i="5"/>
  <c r="Q55" i="5"/>
  <c r="Q56" i="5"/>
  <c r="X56" i="5"/>
  <c r="Y56" i="5"/>
  <c r="AB56" i="5"/>
  <c r="AA56" i="5" s="1"/>
  <c r="AC56" i="5" s="1"/>
  <c r="Z56" i="5"/>
  <c r="T56" i="5"/>
  <c r="Q54" i="5"/>
  <c r="X55" i="5"/>
  <c r="Y55" i="5"/>
  <c r="AB55" i="5"/>
  <c r="AA55" i="5" s="1"/>
  <c r="AC55" i="5" s="1"/>
  <c r="Z55" i="5"/>
  <c r="T55" i="5"/>
  <c r="Q53" i="5"/>
  <c r="X54" i="5"/>
  <c r="Y54" i="5"/>
  <c r="AB54" i="5"/>
  <c r="AA54" i="5" s="1"/>
  <c r="AC54" i="5" s="1"/>
  <c r="Z54" i="5"/>
  <c r="T54" i="5"/>
  <c r="Q52" i="5"/>
  <c r="X53" i="5"/>
  <c r="Y53" i="5"/>
  <c r="AB53" i="5"/>
  <c r="AA53" i="5" s="1"/>
  <c r="AC53" i="5" s="1"/>
  <c r="Z53" i="5"/>
  <c r="T53" i="5"/>
  <c r="Q51" i="5"/>
  <c r="X52" i="5"/>
  <c r="Y52" i="5"/>
  <c r="AB52" i="5"/>
  <c r="AA52" i="5" s="1"/>
  <c r="AC52" i="5" s="1"/>
  <c r="Z52" i="5"/>
  <c r="T52" i="5"/>
  <c r="X51" i="5"/>
  <c r="Y51" i="5"/>
  <c r="AB51" i="5"/>
  <c r="AA51" i="5" s="1"/>
  <c r="AC51" i="5" s="1"/>
  <c r="Z51" i="5"/>
  <c r="T51" i="5"/>
  <c r="H51" i="5"/>
  <c r="K51" i="5"/>
  <c r="L51" i="5" s="1"/>
  <c r="I51" i="5"/>
  <c r="Q49" i="5"/>
  <c r="Q50" i="5"/>
  <c r="X50" i="5"/>
  <c r="Y50" i="5"/>
  <c r="AB50" i="5"/>
  <c r="AA50" i="5" s="1"/>
  <c r="AC50" i="5" s="1"/>
  <c r="Z50" i="5"/>
  <c r="T50" i="5"/>
  <c r="Q48" i="5"/>
  <c r="X49" i="5"/>
  <c r="Y49" i="5"/>
  <c r="AB49" i="5"/>
  <c r="AA49" i="5" s="1"/>
  <c r="AC49" i="5" s="1"/>
  <c r="Z49" i="5"/>
  <c r="T49" i="5"/>
  <c r="Q47" i="5"/>
  <c r="X48" i="5"/>
  <c r="Y48" i="5"/>
  <c r="AB48" i="5"/>
  <c r="AA48" i="5" s="1"/>
  <c r="AC48" i="5" s="1"/>
  <c r="Z48" i="5"/>
  <c r="T48" i="5"/>
  <c r="Q46" i="5"/>
  <c r="X47" i="5"/>
  <c r="Y47" i="5"/>
  <c r="AB47" i="5"/>
  <c r="AA47" i="5" s="1"/>
  <c r="AC47" i="5" s="1"/>
  <c r="Z47" i="5"/>
  <c r="T47" i="5"/>
  <c r="Q45" i="5"/>
  <c r="X46" i="5"/>
  <c r="Y46" i="5"/>
  <c r="AB46" i="5"/>
  <c r="AA46" i="5" s="1"/>
  <c r="AC46" i="5" s="1"/>
  <c r="Z46" i="5"/>
  <c r="T46" i="5"/>
  <c r="X45" i="5"/>
  <c r="Y45" i="5"/>
  <c r="AB45" i="5"/>
  <c r="AA45" i="5" s="1"/>
  <c r="AC45" i="5" s="1"/>
  <c r="Z45" i="5"/>
  <c r="T45" i="5"/>
  <c r="H45" i="5"/>
  <c r="K45" i="5"/>
  <c r="L45" i="5" s="1"/>
  <c r="N45" i="5" s="1"/>
  <c r="I45" i="5"/>
  <c r="Q43" i="5"/>
  <c r="Q44" i="5"/>
  <c r="X44" i="5"/>
  <c r="Y44" i="5"/>
  <c r="AB44" i="5"/>
  <c r="AA44" i="5" s="1"/>
  <c r="AC44" i="5" s="1"/>
  <c r="Z44" i="5"/>
  <c r="T44" i="5"/>
  <c r="Q42" i="5"/>
  <c r="X43" i="5"/>
  <c r="Y43" i="5"/>
  <c r="AB43" i="5"/>
  <c r="AA43" i="5" s="1"/>
  <c r="AC43" i="5" s="1"/>
  <c r="Z43" i="5"/>
  <c r="T43" i="5"/>
  <c r="Q41" i="5"/>
  <c r="X42" i="5"/>
  <c r="Y42" i="5"/>
  <c r="AB42" i="5"/>
  <c r="AA42" i="5" s="1"/>
  <c r="AC42" i="5" s="1"/>
  <c r="Z42" i="5"/>
  <c r="T42" i="5"/>
  <c r="Q40" i="5"/>
  <c r="X41" i="5"/>
  <c r="Y41" i="5"/>
  <c r="AB41" i="5"/>
  <c r="AA41" i="5" s="1"/>
  <c r="AC41" i="5" s="1"/>
  <c r="Z41" i="5"/>
  <c r="T41" i="5"/>
  <c r="Q39" i="5"/>
  <c r="X40" i="5"/>
  <c r="Y40" i="5"/>
  <c r="AB40" i="5"/>
  <c r="AA40" i="5" s="1"/>
  <c r="AC40" i="5" s="1"/>
  <c r="Z40" i="5"/>
  <c r="T40" i="5"/>
  <c r="X39" i="5"/>
  <c r="Y39" i="5"/>
  <c r="AB39" i="5"/>
  <c r="AA39" i="5" s="1"/>
  <c r="AC39" i="5" s="1"/>
  <c r="Z39" i="5"/>
  <c r="T39" i="5"/>
  <c r="H39" i="5"/>
  <c r="K39" i="5"/>
  <c r="L39" i="5" s="1"/>
  <c r="M39" i="5" s="1"/>
  <c r="I39" i="5"/>
  <c r="Q37" i="5"/>
  <c r="Q38" i="5"/>
  <c r="X38" i="5"/>
  <c r="Y38" i="5"/>
  <c r="AB38" i="5"/>
  <c r="AA38" i="5" s="1"/>
  <c r="AC38" i="5" s="1"/>
  <c r="Z38" i="5"/>
  <c r="T38" i="5"/>
  <c r="Q36" i="5"/>
  <c r="X37" i="5"/>
  <c r="Y37" i="5"/>
  <c r="AB37" i="5"/>
  <c r="AA37" i="5" s="1"/>
  <c r="AC37" i="5" s="1"/>
  <c r="Z37" i="5"/>
  <c r="T37" i="5"/>
  <c r="Q35" i="5"/>
  <c r="X36" i="5"/>
  <c r="Y36" i="5"/>
  <c r="AB36" i="5"/>
  <c r="AA36" i="5" s="1"/>
  <c r="AC36" i="5" s="1"/>
  <c r="Z36" i="5"/>
  <c r="T36" i="5"/>
  <c r="Q34" i="5"/>
  <c r="X35" i="5"/>
  <c r="Y35" i="5"/>
  <c r="AB35" i="5"/>
  <c r="AA35" i="5" s="1"/>
  <c r="AC35" i="5" s="1"/>
  <c r="Z35" i="5"/>
  <c r="T35" i="5"/>
  <c r="Q33" i="5"/>
  <c r="X34" i="5"/>
  <c r="Y34" i="5"/>
  <c r="AB34" i="5"/>
  <c r="AA34" i="5" s="1"/>
  <c r="AC34" i="5" s="1"/>
  <c r="Z34" i="5"/>
  <c r="T34" i="5"/>
  <c r="X33" i="5"/>
  <c r="Y33" i="5"/>
  <c r="AB33" i="5"/>
  <c r="AA33" i="5" s="1"/>
  <c r="AC33" i="5" s="1"/>
  <c r="Z33" i="5"/>
  <c r="T33" i="5"/>
  <c r="H33" i="5"/>
  <c r="K33" i="5"/>
  <c r="L33" i="5" s="1"/>
  <c r="N33" i="5" s="1"/>
  <c r="I33" i="5"/>
  <c r="Q31" i="5"/>
  <c r="Q32" i="5"/>
  <c r="X32" i="5"/>
  <c r="Y32" i="5"/>
  <c r="AB32" i="5"/>
  <c r="AA32" i="5" s="1"/>
  <c r="AC32" i="5" s="1"/>
  <c r="Z32" i="5"/>
  <c r="T32" i="5"/>
  <c r="Q30" i="5"/>
  <c r="X31" i="5"/>
  <c r="Y31" i="5"/>
  <c r="AB31" i="5"/>
  <c r="AA31" i="5" s="1"/>
  <c r="AC31" i="5" s="1"/>
  <c r="Z31" i="5"/>
  <c r="T31" i="5"/>
  <c r="Q29" i="5"/>
  <c r="X30" i="5"/>
  <c r="Y30" i="5"/>
  <c r="AB30" i="5"/>
  <c r="AA30" i="5" s="1"/>
  <c r="AC30" i="5" s="1"/>
  <c r="Z30" i="5"/>
  <c r="T30" i="5"/>
  <c r="Q28" i="5"/>
  <c r="X29" i="5"/>
  <c r="Y29" i="5"/>
  <c r="AB29" i="5"/>
  <c r="AA29" i="5" s="1"/>
  <c r="AC29" i="5" s="1"/>
  <c r="Z29" i="5"/>
  <c r="T29" i="5"/>
  <c r="Q27" i="5"/>
  <c r="X28" i="5"/>
  <c r="Y28" i="5"/>
  <c r="AB28" i="5"/>
  <c r="AA28" i="5" s="1"/>
  <c r="AC28" i="5" s="1"/>
  <c r="Z28" i="5"/>
  <c r="T28" i="5"/>
  <c r="X27" i="5"/>
  <c r="Y27" i="5"/>
  <c r="AB27" i="5"/>
  <c r="AA27" i="5" s="1"/>
  <c r="AC27" i="5" s="1"/>
  <c r="Z27" i="5"/>
  <c r="T27" i="5"/>
  <c r="H27" i="5"/>
  <c r="K27" i="5"/>
  <c r="L27" i="5" s="1"/>
  <c r="I27" i="5"/>
  <c r="Q25" i="5"/>
  <c r="Q26" i="5"/>
  <c r="X26" i="5"/>
  <c r="Y26" i="5"/>
  <c r="AB26" i="5"/>
  <c r="AA26" i="5" s="1"/>
  <c r="AC26" i="5" s="1"/>
  <c r="Z26" i="5"/>
  <c r="T26" i="5"/>
  <c r="Q24" i="5"/>
  <c r="X25" i="5"/>
  <c r="Y25" i="5"/>
  <c r="AB25" i="5"/>
  <c r="AA25" i="5" s="1"/>
  <c r="AC25" i="5" s="1"/>
  <c r="Z25" i="5"/>
  <c r="T25" i="5"/>
  <c r="Q23" i="5"/>
  <c r="X24" i="5"/>
  <c r="Y24" i="5"/>
  <c r="AB24" i="5"/>
  <c r="AA24" i="5" s="1"/>
  <c r="AC24" i="5" s="1"/>
  <c r="Z24" i="5"/>
  <c r="T24" i="5"/>
  <c r="Q22" i="5"/>
  <c r="X23" i="5"/>
  <c r="Y23" i="5"/>
  <c r="AB23" i="5"/>
  <c r="AA23" i="5" s="1"/>
  <c r="AC23" i="5" s="1"/>
  <c r="Z23" i="5"/>
  <c r="T23" i="5"/>
  <c r="Q21" i="5"/>
  <c r="X22" i="5"/>
  <c r="Y22" i="5"/>
  <c r="AB22" i="5"/>
  <c r="AA22" i="5" s="1"/>
  <c r="AC22" i="5" s="1"/>
  <c r="Z22" i="5"/>
  <c r="T22" i="5"/>
  <c r="H21" i="5"/>
  <c r="I21" i="5"/>
  <c r="T21" i="5"/>
  <c r="X21" i="5"/>
  <c r="Y21" i="5"/>
  <c r="K21" i="5"/>
  <c r="L21" i="5" s="1"/>
  <c r="Z21" i="5"/>
  <c r="Q19" i="5"/>
  <c r="Q20" i="5"/>
  <c r="X20" i="5"/>
  <c r="Y20" i="5"/>
  <c r="AB20" i="5"/>
  <c r="AA20" i="5" s="1"/>
  <c r="AC20" i="5" s="1"/>
  <c r="Z20" i="5"/>
  <c r="T20" i="5"/>
  <c r="Q18" i="5"/>
  <c r="X19" i="5"/>
  <c r="Y19" i="5"/>
  <c r="AB19" i="5"/>
  <c r="AA19" i="5" s="1"/>
  <c r="AC19" i="5" s="1"/>
  <c r="Z19" i="5"/>
  <c r="T19" i="5"/>
  <c r="Q17" i="5"/>
  <c r="X18" i="5"/>
  <c r="Y18" i="5"/>
  <c r="AB18" i="5"/>
  <c r="AA18" i="5" s="1"/>
  <c r="AC18" i="5" s="1"/>
  <c r="Z18" i="5"/>
  <c r="T18" i="5"/>
  <c r="Q16" i="5"/>
  <c r="Q15" i="5"/>
  <c r="H15" i="5"/>
  <c r="I15" i="5"/>
  <c r="T15" i="5"/>
  <c r="X15" i="5"/>
  <c r="Z15" i="5"/>
  <c r="T17" i="5"/>
  <c r="X17" i="5"/>
  <c r="Y17" i="5"/>
  <c r="K15" i="5"/>
  <c r="L15" i="5" s="1"/>
  <c r="T16" i="5"/>
  <c r="Z17" i="5"/>
  <c r="X16" i="5"/>
  <c r="Y16" i="5"/>
  <c r="Z16" i="5"/>
  <c r="Y15" i="5"/>
  <c r="Q13" i="5"/>
  <c r="Q14" i="5"/>
  <c r="X14" i="5"/>
  <c r="Y14" i="5"/>
  <c r="AB14" i="5"/>
  <c r="AA14" i="5" s="1"/>
  <c r="AC14" i="5" s="1"/>
  <c r="Z14" i="5"/>
  <c r="T14" i="5"/>
  <c r="Q12" i="5"/>
  <c r="X13" i="5"/>
  <c r="Y13" i="5"/>
  <c r="AB13" i="5"/>
  <c r="AA13" i="5" s="1"/>
  <c r="AC13" i="5" s="1"/>
  <c r="Z13" i="5"/>
  <c r="T13" i="5"/>
  <c r="X12" i="5"/>
  <c r="Y12" i="5"/>
  <c r="AB12" i="5"/>
  <c r="AA12" i="5" s="1"/>
  <c r="AC12" i="5" s="1"/>
  <c r="Z12" i="5"/>
  <c r="T12" i="5"/>
  <c r="Q10" i="5"/>
  <c r="Q11" i="5"/>
  <c r="H10" i="5"/>
  <c r="I10" i="5"/>
  <c r="T10" i="5"/>
  <c r="X10" i="5"/>
  <c r="Z10" i="5"/>
  <c r="X11" i="5"/>
  <c r="Y11" i="5"/>
  <c r="K10" i="5"/>
  <c r="L10" i="5" s="1"/>
  <c r="T11" i="5"/>
  <c r="Z11" i="5"/>
  <c r="Y10" i="5"/>
  <c r="T33" i="4"/>
  <c r="Q33" i="4"/>
  <c r="AB33" i="4"/>
  <c r="AA33" i="4" s="1"/>
  <c r="AC33" i="4" s="1"/>
  <c r="T32" i="4"/>
  <c r="Q32" i="4"/>
  <c r="X31" i="4"/>
  <c r="Z31" i="4"/>
  <c r="T31" i="4"/>
  <c r="Q31" i="4"/>
  <c r="AB32" i="4"/>
  <c r="AA32" i="4" s="1"/>
  <c r="AC32" i="4" s="1"/>
  <c r="T30" i="4"/>
  <c r="Q30" i="4"/>
  <c r="AB29" i="4"/>
  <c r="AA29" i="4" s="1"/>
  <c r="AC29" i="4" s="1"/>
  <c r="X29" i="4"/>
  <c r="Y29" i="4"/>
  <c r="T29" i="4"/>
  <c r="Q29" i="4"/>
  <c r="X30" i="4"/>
  <c r="AB28" i="4"/>
  <c r="AA28" i="4" s="1"/>
  <c r="AC28" i="4" s="1"/>
  <c r="Y28" i="4"/>
  <c r="X28" i="4"/>
  <c r="Z28" i="4"/>
  <c r="T28" i="4"/>
  <c r="Q28" i="4"/>
  <c r="I28" i="4"/>
  <c r="H28" i="4"/>
  <c r="T27" i="4"/>
  <c r="Q27" i="4"/>
  <c r="AB26" i="4"/>
  <c r="AA26" i="4" s="1"/>
  <c r="AC26" i="4" s="1"/>
  <c r="X26" i="4"/>
  <c r="Y26" i="4"/>
  <c r="T26" i="4"/>
  <c r="Q26" i="4"/>
  <c r="X27" i="4"/>
  <c r="T25" i="4"/>
  <c r="Q25" i="4"/>
  <c r="AB24" i="4"/>
  <c r="AA24" i="4" s="1"/>
  <c r="AC24" i="4" s="1"/>
  <c r="T24" i="4"/>
  <c r="Q24" i="4"/>
  <c r="X25" i="4"/>
  <c r="T23" i="4"/>
  <c r="Q23" i="4"/>
  <c r="AB22" i="4"/>
  <c r="AA22" i="4" s="1"/>
  <c r="AC22" i="4" s="1"/>
  <c r="T22" i="4"/>
  <c r="Q22" i="4"/>
  <c r="AB23" i="4"/>
  <c r="AA23" i="4" s="1"/>
  <c r="AC23" i="4" s="1"/>
  <c r="H22" i="4"/>
  <c r="AB21" i="4"/>
  <c r="AA21" i="4" s="1"/>
  <c r="AC21" i="4" s="1"/>
  <c r="T21" i="4"/>
  <c r="Q21" i="4"/>
  <c r="X21" i="4"/>
  <c r="T20" i="4"/>
  <c r="Q20" i="4"/>
  <c r="AB19" i="4"/>
  <c r="AA19" i="4" s="1"/>
  <c r="AC19" i="4" s="1"/>
  <c r="T19" i="4"/>
  <c r="Q19" i="4"/>
  <c r="AB20" i="4"/>
  <c r="AA20" i="4" s="1"/>
  <c r="AC20" i="4" s="1"/>
  <c r="T18" i="4"/>
  <c r="Q18" i="4"/>
  <c r="T17" i="4"/>
  <c r="Q17" i="4"/>
  <c r="AB18" i="4"/>
  <c r="AA18" i="4" s="1"/>
  <c r="AC18" i="4" s="1"/>
  <c r="Z16" i="4"/>
  <c r="Y16" i="4"/>
  <c r="X16" i="4"/>
  <c r="T16" i="4"/>
  <c r="Q16" i="4"/>
  <c r="AB16" i="4"/>
  <c r="AA16" i="4" s="1"/>
  <c r="AC16" i="4" s="1"/>
  <c r="I16" i="4"/>
  <c r="H16" i="4"/>
  <c r="T15" i="4"/>
  <c r="Q15" i="4"/>
  <c r="T14" i="4"/>
  <c r="Q14" i="4"/>
  <c r="AB15" i="4"/>
  <c r="AA15" i="4" s="1"/>
  <c r="AC15" i="4" s="1"/>
  <c r="T13" i="4"/>
  <c r="Q13" i="4"/>
  <c r="AB12" i="4"/>
  <c r="AA12" i="4" s="1"/>
  <c r="AC12" i="4" s="1"/>
  <c r="X12" i="4"/>
  <c r="Y12" i="4"/>
  <c r="T12" i="4"/>
  <c r="Q12" i="4"/>
  <c r="X13" i="4"/>
  <c r="T11" i="4"/>
  <c r="Q11" i="4"/>
  <c r="T10" i="4"/>
  <c r="Q10" i="4"/>
  <c r="H10" i="4"/>
  <c r="I10" i="4"/>
  <c r="Z25" i="4"/>
  <c r="Y25" i="4"/>
  <c r="Y30" i="4"/>
  <c r="Z30" i="4"/>
  <c r="Z13" i="4"/>
  <c r="Y13" i="4"/>
  <c r="Y27" i="4"/>
  <c r="Z27" i="4"/>
  <c r="Y21" i="4"/>
  <c r="Z21" i="4"/>
  <c r="X15" i="4"/>
  <c r="X18" i="4"/>
  <c r="AB25" i="4"/>
  <c r="AA25" i="4" s="1"/>
  <c r="AC25" i="4" s="1"/>
  <c r="Y31" i="4"/>
  <c r="X32" i="4"/>
  <c r="Z12" i="4"/>
  <c r="X19" i="4"/>
  <c r="X22" i="4"/>
  <c r="X33" i="4"/>
  <c r="X17" i="4"/>
  <c r="Z26" i="4"/>
  <c r="Z29" i="4"/>
  <c r="AB13" i="4"/>
  <c r="AA13" i="4" s="1"/>
  <c r="AC13" i="4" s="1"/>
  <c r="X20" i="4"/>
  <c r="I22" i="4"/>
  <c r="X23" i="4"/>
  <c r="AB27" i="4"/>
  <c r="AA27" i="4" s="1"/>
  <c r="AC27" i="4" s="1"/>
  <c r="AB30" i="4"/>
  <c r="AA30" i="4" s="1"/>
  <c r="AC30" i="4" s="1"/>
  <c r="X14" i="4"/>
  <c r="X10" i="4"/>
  <c r="AB14" i="4"/>
  <c r="AA14" i="4" s="1"/>
  <c r="AC14" i="4" s="1"/>
  <c r="AB17" i="4"/>
  <c r="AA17" i="4" s="1"/>
  <c r="AC17" i="4" s="1"/>
  <c r="X24" i="4"/>
  <c r="AB31" i="4"/>
  <c r="AA31" i="4" s="1"/>
  <c r="AC31" i="4" s="1"/>
  <c r="Z32" i="4"/>
  <c r="Y32" i="4"/>
  <c r="Z10" i="4"/>
  <c r="X11" i="4"/>
  <c r="Y10" i="4"/>
  <c r="Z14" i="4"/>
  <c r="Y14" i="4"/>
  <c r="Z17" i="4"/>
  <c r="Y17" i="4"/>
  <c r="Z18" i="4"/>
  <c r="Y18" i="4"/>
  <c r="Z33" i="4"/>
  <c r="Y33" i="4"/>
  <c r="Z15" i="4"/>
  <c r="Y15" i="4"/>
  <c r="Z20" i="4"/>
  <c r="Y20" i="4"/>
  <c r="Z23" i="4"/>
  <c r="Y23" i="4"/>
  <c r="Z22" i="4"/>
  <c r="Y22" i="4"/>
  <c r="Y24" i="4"/>
  <c r="Z24" i="4"/>
  <c r="Z19" i="4"/>
  <c r="Y19" i="4"/>
  <c r="Z11" i="4"/>
  <c r="Y11" i="4"/>
  <c r="K28" i="4"/>
  <c r="L28" i="4" s="1"/>
  <c r="K22" i="4"/>
  <c r="L22" i="4" s="1"/>
  <c r="M22" i="4" s="1"/>
  <c r="K16" i="4"/>
  <c r="L16" i="4" s="1"/>
  <c r="K10" i="4"/>
  <c r="L10" i="4" s="1"/>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X25" i="3"/>
  <c r="X24" i="3"/>
  <c r="X23" i="3"/>
  <c r="X22" i="3"/>
  <c r="X21" i="3"/>
  <c r="X20" i="3"/>
  <c r="X19" i="3"/>
  <c r="X18" i="3"/>
  <c r="X17" i="3"/>
  <c r="X16" i="3"/>
  <c r="X15" i="3"/>
  <c r="X14" i="3"/>
  <c r="X13" i="3"/>
  <c r="X12" i="3"/>
  <c r="X11" i="3"/>
  <c r="X10" i="3"/>
  <c r="T68" i="2"/>
  <c r="Q68" i="2"/>
  <c r="T67" i="2"/>
  <c r="Q67" i="2"/>
  <c r="AB68" i="2"/>
  <c r="AA68" i="2" s="1"/>
  <c r="AC68" i="2" s="1"/>
  <c r="X65" i="2"/>
  <c r="Z65" i="2"/>
  <c r="T65" i="2"/>
  <c r="Q65" i="2"/>
  <c r="AB64" i="2"/>
  <c r="AA64" i="2" s="1"/>
  <c r="AC64" i="2" s="1"/>
  <c r="Y64" i="2"/>
  <c r="X64" i="2"/>
  <c r="Z64" i="2"/>
  <c r="T64" i="2"/>
  <c r="Q64" i="2"/>
  <c r="AB65" i="2"/>
  <c r="AA65" i="2" s="1"/>
  <c r="AC65" i="2" s="1"/>
  <c r="AB63" i="2"/>
  <c r="AA63" i="2" s="1"/>
  <c r="AC63" i="2" s="1"/>
  <c r="Z63" i="2"/>
  <c r="Y63" i="2"/>
  <c r="X63" i="2"/>
  <c r="T63" i="2"/>
  <c r="Q63" i="2"/>
  <c r="I63" i="2"/>
  <c r="H63" i="2"/>
  <c r="X62" i="2"/>
  <c r="Z62" i="2"/>
  <c r="T62" i="2"/>
  <c r="Q62" i="2"/>
  <c r="AB61" i="2"/>
  <c r="AA61" i="2" s="1"/>
  <c r="AC61" i="2" s="1"/>
  <c r="Y61" i="2"/>
  <c r="X61" i="2"/>
  <c r="Z61" i="2"/>
  <c r="T61" i="2"/>
  <c r="Q61" i="2"/>
  <c r="AB62" i="2"/>
  <c r="AA62" i="2" s="1"/>
  <c r="AC62" i="2" s="1"/>
  <c r="Z60" i="2"/>
  <c r="X60" i="2"/>
  <c r="Y60" i="2"/>
  <c r="T60" i="2"/>
  <c r="Q60" i="2"/>
  <c r="T59" i="2"/>
  <c r="Q59" i="2"/>
  <c r="AB60" i="2"/>
  <c r="AA60" i="2" s="1"/>
  <c r="AC60" i="2" s="1"/>
  <c r="AB58" i="2"/>
  <c r="AA58" i="2" s="1"/>
  <c r="AC58" i="2" s="1"/>
  <c r="T58" i="2"/>
  <c r="Q58" i="2"/>
  <c r="X59" i="2"/>
  <c r="AB57" i="2"/>
  <c r="AA57" i="2" s="1"/>
  <c r="AC57" i="2" s="1"/>
  <c r="X57" i="2"/>
  <c r="Z57" i="2"/>
  <c r="T57" i="2"/>
  <c r="Q57" i="2"/>
  <c r="H57" i="2"/>
  <c r="I57" i="2"/>
  <c r="T56" i="2"/>
  <c r="Q56" i="2"/>
  <c r="AB55" i="2"/>
  <c r="AA55" i="2" s="1"/>
  <c r="AC55" i="2" s="1"/>
  <c r="T55" i="2"/>
  <c r="Q55" i="2"/>
  <c r="X56" i="2"/>
  <c r="T54" i="2"/>
  <c r="Q54" i="2"/>
  <c r="T53" i="2"/>
  <c r="Q53" i="2"/>
  <c r="AB54" i="2"/>
  <c r="AA54" i="2" s="1"/>
  <c r="T52" i="2"/>
  <c r="Q52" i="2"/>
  <c r="AB53" i="2"/>
  <c r="AA53" i="2" s="1"/>
  <c r="AC53" i="2" s="1"/>
  <c r="X51" i="2"/>
  <c r="Z51" i="2"/>
  <c r="T51" i="2"/>
  <c r="Q51" i="2"/>
  <c r="AB52" i="2"/>
  <c r="AA52" i="2" s="1"/>
  <c r="AC52" i="2" s="1"/>
  <c r="H51" i="2"/>
  <c r="T50" i="2"/>
  <c r="Q50" i="2"/>
  <c r="T49" i="2"/>
  <c r="Q49" i="2"/>
  <c r="AB50" i="2"/>
  <c r="AA50" i="2" s="1"/>
  <c r="AC50" i="2" s="1"/>
  <c r="X48" i="2"/>
  <c r="Z48" i="2"/>
  <c r="T48" i="2"/>
  <c r="Q48" i="2"/>
  <c r="AB49" i="2"/>
  <c r="AA49" i="2" s="1"/>
  <c r="AC49" i="2" s="1"/>
  <c r="AB47" i="2"/>
  <c r="AA47" i="2" s="1"/>
  <c r="AC47" i="2" s="1"/>
  <c r="Y47" i="2"/>
  <c r="X47" i="2"/>
  <c r="Z47" i="2"/>
  <c r="T47" i="2"/>
  <c r="Q47" i="2"/>
  <c r="AB48" i="2"/>
  <c r="AA48" i="2" s="1"/>
  <c r="AC48" i="2" s="1"/>
  <c r="Z46" i="2"/>
  <c r="Y46" i="2"/>
  <c r="X46" i="2"/>
  <c r="T46" i="2"/>
  <c r="Q46" i="2"/>
  <c r="T45" i="2"/>
  <c r="Q45" i="2"/>
  <c r="X45" i="2"/>
  <c r="I45" i="2"/>
  <c r="H45" i="2"/>
  <c r="AB44" i="2"/>
  <c r="AA44" i="2" s="1"/>
  <c r="AC44" i="2" s="1"/>
  <c r="Y44" i="2"/>
  <c r="X44" i="2"/>
  <c r="Z44" i="2"/>
  <c r="T44" i="2"/>
  <c r="Q44" i="2"/>
  <c r="Z43" i="2"/>
  <c r="Y43" i="2"/>
  <c r="X43" i="2"/>
  <c r="T43" i="2"/>
  <c r="Q43" i="2"/>
  <c r="T42" i="2"/>
  <c r="Q42" i="2"/>
  <c r="AB43" i="2"/>
  <c r="AA43" i="2" s="1"/>
  <c r="AC43" i="2" s="1"/>
  <c r="AB41" i="2"/>
  <c r="AA41" i="2" s="1"/>
  <c r="AC41" i="2" s="1"/>
  <c r="T41" i="2"/>
  <c r="Q41" i="2"/>
  <c r="X42" i="2"/>
  <c r="T40" i="2"/>
  <c r="Q40" i="2"/>
  <c r="T39" i="2"/>
  <c r="Q39" i="2"/>
  <c r="AB40" i="2"/>
  <c r="AA40" i="2" s="1"/>
  <c r="AC40" i="2" s="1"/>
  <c r="I39" i="2"/>
  <c r="H39" i="2"/>
  <c r="AB38" i="2"/>
  <c r="AA38" i="2" s="1"/>
  <c r="AC38" i="2" s="1"/>
  <c r="T38" i="2"/>
  <c r="Q38" i="2"/>
  <c r="X38" i="2"/>
  <c r="T37" i="2"/>
  <c r="Q37" i="2"/>
  <c r="T36" i="2"/>
  <c r="Q36" i="2"/>
  <c r="AB37" i="2"/>
  <c r="AA37" i="2" s="1"/>
  <c r="AC37" i="2" s="1"/>
  <c r="T35" i="2"/>
  <c r="Q35" i="2"/>
  <c r="AB36" i="2"/>
  <c r="AA36" i="2" s="1"/>
  <c r="X34" i="2"/>
  <c r="Z34" i="2"/>
  <c r="T34" i="2"/>
  <c r="Q34" i="2"/>
  <c r="AB35" i="2"/>
  <c r="AA35" i="2" s="1"/>
  <c r="AC35" i="2" s="1"/>
  <c r="AB33" i="2"/>
  <c r="AA33" i="2" s="1"/>
  <c r="Y33" i="2"/>
  <c r="X33" i="2"/>
  <c r="Z33" i="2"/>
  <c r="T33" i="2"/>
  <c r="Q33" i="2"/>
  <c r="I33" i="2"/>
  <c r="H33" i="2"/>
  <c r="T32" i="2"/>
  <c r="Q32" i="2"/>
  <c r="X31" i="2"/>
  <c r="Z31" i="2"/>
  <c r="T31" i="2"/>
  <c r="Q31" i="2"/>
  <c r="AB32" i="2"/>
  <c r="AA32" i="2" s="1"/>
  <c r="AC32" i="2" s="1"/>
  <c r="AB30" i="2"/>
  <c r="AA30" i="2" s="1"/>
  <c r="AC30" i="2" s="1"/>
  <c r="Y30" i="2"/>
  <c r="X30" i="2"/>
  <c r="Z30" i="2"/>
  <c r="T30" i="2"/>
  <c r="Q30" i="2"/>
  <c r="AB31" i="2"/>
  <c r="AA31" i="2" s="1"/>
  <c r="AC31" i="2" s="1"/>
  <c r="Z29" i="2"/>
  <c r="Y29" i="2"/>
  <c r="X29" i="2"/>
  <c r="T29" i="2"/>
  <c r="Q29" i="2"/>
  <c r="T28" i="2"/>
  <c r="Q28" i="2"/>
  <c r="AB29" i="2"/>
  <c r="AA29" i="2" s="1"/>
  <c r="AC29" i="2" s="1"/>
  <c r="AB27" i="2"/>
  <c r="AA27" i="2" s="1"/>
  <c r="AC27" i="2" s="1"/>
  <c r="T27" i="2"/>
  <c r="Q27" i="2"/>
  <c r="X28" i="2"/>
  <c r="H27" i="2"/>
  <c r="I27" i="2"/>
  <c r="Z26" i="2"/>
  <c r="Y26" i="2"/>
  <c r="X26" i="2"/>
  <c r="T26" i="2"/>
  <c r="Q26" i="2"/>
  <c r="T25" i="2"/>
  <c r="Q25" i="2"/>
  <c r="AB26" i="2"/>
  <c r="AA26" i="2" s="1"/>
  <c r="AC26" i="2" s="1"/>
  <c r="AB24" i="2"/>
  <c r="AA24" i="2" s="1"/>
  <c r="AC24" i="2" s="1"/>
  <c r="T24" i="2"/>
  <c r="Q24" i="2"/>
  <c r="X25" i="2"/>
  <c r="T23" i="2"/>
  <c r="Q23" i="2"/>
  <c r="T22" i="2"/>
  <c r="Q22" i="2"/>
  <c r="AB23" i="2"/>
  <c r="AA23" i="2" s="1"/>
  <c r="AC23" i="2" s="1"/>
  <c r="T21" i="2"/>
  <c r="Q21" i="2"/>
  <c r="AB22" i="2"/>
  <c r="AA22" i="2" s="1"/>
  <c r="AC22" i="2" s="1"/>
  <c r="I21" i="2"/>
  <c r="H21" i="2"/>
  <c r="T20" i="2"/>
  <c r="Q20" i="2"/>
  <c r="T19" i="2"/>
  <c r="Q19" i="2"/>
  <c r="AB20" i="2"/>
  <c r="AA20" i="2" s="1"/>
  <c r="AC20" i="2" s="1"/>
  <c r="T18" i="2"/>
  <c r="Q18" i="2"/>
  <c r="AB19" i="2"/>
  <c r="AA19" i="2" s="1"/>
  <c r="T17" i="2"/>
  <c r="Q17" i="2"/>
  <c r="AB18" i="2"/>
  <c r="AA18" i="2" s="1"/>
  <c r="AC18" i="2" s="1"/>
  <c r="T16" i="2"/>
  <c r="Q16" i="2"/>
  <c r="T15" i="2"/>
  <c r="I15" i="2"/>
  <c r="X15" i="2"/>
  <c r="H15" i="2"/>
  <c r="T14" i="2"/>
  <c r="Q14" i="2"/>
  <c r="X13" i="2"/>
  <c r="Z13" i="2"/>
  <c r="T13" i="2"/>
  <c r="Q13" i="2"/>
  <c r="AB14" i="2"/>
  <c r="AA14" i="2" s="1"/>
  <c r="AC14" i="2" s="1"/>
  <c r="AB12" i="2"/>
  <c r="AA12" i="2" s="1"/>
  <c r="AC12" i="2" s="1"/>
  <c r="Y12" i="2"/>
  <c r="X12" i="2"/>
  <c r="Z12" i="2"/>
  <c r="T12" i="2"/>
  <c r="Q12" i="2"/>
  <c r="AB13" i="2"/>
  <c r="AA13" i="2" s="1"/>
  <c r="AC13" i="2" s="1"/>
  <c r="T11" i="2"/>
  <c r="Q11" i="2"/>
  <c r="T10" i="2"/>
  <c r="I10" i="2"/>
  <c r="X10" i="2"/>
  <c r="H10" i="2"/>
  <c r="T92" i="1"/>
  <c r="Q92" i="1"/>
  <c r="X91" i="1"/>
  <c r="Z91" i="1"/>
  <c r="T91" i="1"/>
  <c r="Q91" i="1"/>
  <c r="AB92" i="1"/>
  <c r="AA92" i="1" s="1"/>
  <c r="AC92" i="1" s="1"/>
  <c r="T89" i="1"/>
  <c r="Q89" i="1"/>
  <c r="AB89" i="1"/>
  <c r="AA89" i="1" s="1"/>
  <c r="AC89" i="1" s="1"/>
  <c r="Z88" i="1"/>
  <c r="X88" i="1"/>
  <c r="Y88" i="1"/>
  <c r="T88" i="1"/>
  <c r="Q88" i="1"/>
  <c r="T87" i="1"/>
  <c r="Q87" i="1"/>
  <c r="AB88" i="1"/>
  <c r="AA88" i="1" s="1"/>
  <c r="AC88" i="1" s="1"/>
  <c r="H87" i="1"/>
  <c r="I87" i="1"/>
  <c r="X87" i="1"/>
  <c r="T86" i="1"/>
  <c r="Q86" i="1"/>
  <c r="Z85" i="1"/>
  <c r="X85" i="1"/>
  <c r="Y85" i="1"/>
  <c r="T85" i="1"/>
  <c r="Q85" i="1"/>
  <c r="AB86" i="1"/>
  <c r="AA86" i="1" s="1"/>
  <c r="AC86" i="1" s="1"/>
  <c r="X83" i="1"/>
  <c r="Y83" i="1"/>
  <c r="T83" i="1"/>
  <c r="Q83" i="1"/>
  <c r="AB83" i="1"/>
  <c r="AA83" i="1" s="1"/>
  <c r="AC83" i="1" s="1"/>
  <c r="AB82" i="1"/>
  <c r="AA82" i="1" s="1"/>
  <c r="AC82" i="1" s="1"/>
  <c r="Z82" i="1"/>
  <c r="Y82" i="1"/>
  <c r="X82" i="1"/>
  <c r="T82" i="1"/>
  <c r="Q82" i="1"/>
  <c r="T81" i="1"/>
  <c r="Q81" i="1"/>
  <c r="I81" i="1"/>
  <c r="X81" i="1"/>
  <c r="H81" i="1"/>
  <c r="X80" i="1"/>
  <c r="Y80" i="1"/>
  <c r="AB80" i="1"/>
  <c r="AA80" i="1" s="1"/>
  <c r="AC80" i="1" s="1"/>
  <c r="T80" i="1"/>
  <c r="Q80" i="1"/>
  <c r="AB79" i="1"/>
  <c r="AA79" i="1" s="1"/>
  <c r="AC79" i="1" s="1"/>
  <c r="Y79" i="1"/>
  <c r="X79" i="1"/>
  <c r="Z79" i="1"/>
  <c r="T79" i="1"/>
  <c r="Q79" i="1"/>
  <c r="T77" i="1"/>
  <c r="Q77" i="1"/>
  <c r="T76" i="1"/>
  <c r="Q76" i="1"/>
  <c r="AB76" i="1"/>
  <c r="AA76" i="1" s="1"/>
  <c r="AC76" i="1" s="1"/>
  <c r="T75" i="1"/>
  <c r="Q75" i="1"/>
  <c r="X76" i="1"/>
  <c r="H75" i="1"/>
  <c r="I75" i="1"/>
  <c r="X75" i="1"/>
  <c r="T74" i="1"/>
  <c r="Q74" i="1"/>
  <c r="T73" i="1"/>
  <c r="Q73" i="1"/>
  <c r="AB73" i="1"/>
  <c r="AA73" i="1" s="1"/>
  <c r="AC73" i="1" s="1"/>
  <c r="AB71" i="1"/>
  <c r="AA71" i="1" s="1"/>
  <c r="AC71" i="1" s="1"/>
  <c r="T71" i="1"/>
  <c r="Q71" i="1"/>
  <c r="X70" i="1"/>
  <c r="Z70" i="1"/>
  <c r="T70" i="1"/>
  <c r="Q70" i="1"/>
  <c r="X71" i="1"/>
  <c r="T69" i="1"/>
  <c r="Q69" i="1"/>
  <c r="AB70" i="1"/>
  <c r="AA70" i="1" s="1"/>
  <c r="AC70" i="1" s="1"/>
  <c r="I69" i="1"/>
  <c r="H69" i="1"/>
  <c r="AB68" i="1"/>
  <c r="AA68" i="1" s="1"/>
  <c r="AC68" i="1" s="1"/>
  <c r="T68" i="1"/>
  <c r="Q68" i="1"/>
  <c r="X67" i="1"/>
  <c r="Z67" i="1"/>
  <c r="T67" i="1"/>
  <c r="Q67" i="1"/>
  <c r="AB67" i="1"/>
  <c r="AA67" i="1" s="1"/>
  <c r="AC67" i="1" s="1"/>
  <c r="T65" i="1"/>
  <c r="Q65" i="1"/>
  <c r="Z64" i="1"/>
  <c r="X64" i="1"/>
  <c r="Y64" i="1"/>
  <c r="T64" i="1"/>
  <c r="Q64" i="1"/>
  <c r="AB65" i="1"/>
  <c r="AA65" i="1" s="1"/>
  <c r="AC65" i="1" s="1"/>
  <c r="T63" i="1"/>
  <c r="Q63" i="1"/>
  <c r="AB64" i="1"/>
  <c r="AA64" i="1" s="1"/>
  <c r="AC64" i="1" s="1"/>
  <c r="H63" i="1"/>
  <c r="I63" i="1"/>
  <c r="X63" i="1"/>
  <c r="T62" i="1"/>
  <c r="Q62" i="1"/>
  <c r="Z61" i="1"/>
  <c r="X61" i="1"/>
  <c r="Y61" i="1"/>
  <c r="T61" i="1"/>
  <c r="Q61" i="1"/>
  <c r="AB62" i="1"/>
  <c r="AA62" i="1" s="1"/>
  <c r="AC62" i="1" s="1"/>
  <c r="X60" i="1"/>
  <c r="Y60" i="1"/>
  <c r="T60" i="1"/>
  <c r="Q60" i="1"/>
  <c r="AB61" i="1"/>
  <c r="AA61" i="1" s="1"/>
  <c r="AC61" i="1" s="1"/>
  <c r="AB59" i="1"/>
  <c r="AA59" i="1" s="1"/>
  <c r="AC59" i="1" s="1"/>
  <c r="Z59" i="1"/>
  <c r="Y59" i="1"/>
  <c r="X59" i="1"/>
  <c r="T59" i="1"/>
  <c r="Q59" i="1"/>
  <c r="T58" i="1"/>
  <c r="Q58" i="1"/>
  <c r="T57" i="1"/>
  <c r="Q57" i="1"/>
  <c r="I57" i="1"/>
  <c r="H57" i="1"/>
  <c r="AB56" i="1"/>
  <c r="AA56" i="1" s="1"/>
  <c r="AC56" i="1" s="1"/>
  <c r="Y56" i="1"/>
  <c r="X56" i="1"/>
  <c r="Z56" i="1"/>
  <c r="T56" i="1"/>
  <c r="Q56" i="1"/>
  <c r="T55" i="1"/>
  <c r="Q55" i="1"/>
  <c r="T54" i="1"/>
  <c r="Q54" i="1"/>
  <c r="AB54" i="1"/>
  <c r="AA54" i="1" s="1"/>
  <c r="AC54" i="1" s="1"/>
  <c r="AB53" i="1"/>
  <c r="AA53" i="1" s="1"/>
  <c r="AC53" i="1" s="1"/>
  <c r="T53" i="1"/>
  <c r="Q53" i="1"/>
  <c r="X54" i="1"/>
  <c r="X52" i="1"/>
  <c r="Z52" i="1"/>
  <c r="T52" i="1"/>
  <c r="Q52" i="1"/>
  <c r="X53" i="1"/>
  <c r="T51" i="1"/>
  <c r="Q51" i="1"/>
  <c r="AB52" i="1"/>
  <c r="AA52" i="1" s="1"/>
  <c r="AC52" i="1" s="1"/>
  <c r="I51" i="1"/>
  <c r="H51" i="1"/>
  <c r="AB50" i="1"/>
  <c r="AA50" i="1" s="1"/>
  <c r="AC50" i="1" s="1"/>
  <c r="T50" i="1"/>
  <c r="Q50" i="1"/>
  <c r="X49" i="1"/>
  <c r="Z49" i="1"/>
  <c r="T49" i="1"/>
  <c r="Q49" i="1"/>
  <c r="X50" i="1"/>
  <c r="T48" i="1"/>
  <c r="Q48" i="1"/>
  <c r="AB49" i="1"/>
  <c r="AA49" i="1" s="1"/>
  <c r="AC49" i="1" s="1"/>
  <c r="Z47" i="1"/>
  <c r="X47" i="1"/>
  <c r="Y47" i="1"/>
  <c r="T47" i="1"/>
  <c r="Q47" i="1"/>
  <c r="AB48" i="1"/>
  <c r="AA48" i="1" s="1"/>
  <c r="AC48" i="1" s="1"/>
  <c r="X46" i="1"/>
  <c r="Y46" i="1"/>
  <c r="T46" i="1"/>
  <c r="Q46" i="1"/>
  <c r="AB47" i="1"/>
  <c r="AA47" i="1" s="1"/>
  <c r="AC47" i="1" s="1"/>
  <c r="T45" i="1"/>
  <c r="Q45" i="1"/>
  <c r="I45" i="1"/>
  <c r="X45" i="1"/>
  <c r="H45" i="1"/>
  <c r="T44" i="1"/>
  <c r="Q44" i="1"/>
  <c r="X44" i="1"/>
  <c r="X43" i="1"/>
  <c r="Y43" i="1"/>
  <c r="T43" i="1"/>
  <c r="Q43" i="1"/>
  <c r="AB44" i="1"/>
  <c r="AA44" i="1" s="1"/>
  <c r="AC44" i="1" s="1"/>
  <c r="AB42" i="1"/>
  <c r="AA42" i="1" s="1"/>
  <c r="AC42" i="1" s="1"/>
  <c r="Y42" i="1"/>
  <c r="X42" i="1"/>
  <c r="Z42" i="1"/>
  <c r="T42" i="1"/>
  <c r="Q42" i="1"/>
  <c r="T41" i="1"/>
  <c r="Q41" i="1"/>
  <c r="T40" i="1"/>
  <c r="Q40" i="1"/>
  <c r="AB40" i="1"/>
  <c r="AA40" i="1" s="1"/>
  <c r="AC40" i="1" s="1"/>
  <c r="T39" i="1"/>
  <c r="Q39" i="1"/>
  <c r="X40" i="1"/>
  <c r="H39" i="1"/>
  <c r="I39" i="1"/>
  <c r="X39" i="1"/>
  <c r="T38" i="1"/>
  <c r="Q38" i="1"/>
  <c r="T37" i="1"/>
  <c r="Q37" i="1"/>
  <c r="AB37" i="1"/>
  <c r="AA37" i="1" s="1"/>
  <c r="AC37" i="1" s="1"/>
  <c r="AB36" i="1"/>
  <c r="AA36" i="1" s="1"/>
  <c r="AC36" i="1" s="1"/>
  <c r="T36" i="1"/>
  <c r="Q36" i="1"/>
  <c r="X37" i="1"/>
  <c r="X35" i="1"/>
  <c r="Z35" i="1"/>
  <c r="T35" i="1"/>
  <c r="Q35" i="1"/>
  <c r="X36" i="1"/>
  <c r="T34" i="1"/>
  <c r="Q34" i="1"/>
  <c r="AB35" i="1"/>
  <c r="AA35" i="1" s="1"/>
  <c r="AC35" i="1" s="1"/>
  <c r="T33" i="1"/>
  <c r="Q33" i="1"/>
  <c r="H33" i="1"/>
  <c r="X32" i="1"/>
  <c r="Z32" i="1"/>
  <c r="T32" i="1"/>
  <c r="Q32" i="1"/>
  <c r="T31" i="1"/>
  <c r="Q31" i="1"/>
  <c r="AB32" i="1"/>
  <c r="AA32" i="1" s="1"/>
  <c r="AC32" i="1" s="1"/>
  <c r="T30" i="1"/>
  <c r="Q30" i="1"/>
  <c r="AB31" i="1"/>
  <c r="AA31" i="1" s="1"/>
  <c r="AC31" i="1" s="1"/>
  <c r="X29" i="1"/>
  <c r="Y29" i="1"/>
  <c r="T29" i="1"/>
  <c r="Q29" i="1"/>
  <c r="AB30" i="1"/>
  <c r="AA30" i="1" s="1"/>
  <c r="AC30" i="1" s="1"/>
  <c r="AB28" i="1"/>
  <c r="AA28" i="1" s="1"/>
  <c r="AC28" i="1" s="1"/>
  <c r="Y28" i="1"/>
  <c r="X28" i="1"/>
  <c r="Z28" i="1"/>
  <c r="T28" i="1"/>
  <c r="Q28" i="1"/>
  <c r="T27" i="1"/>
  <c r="Q27" i="1"/>
  <c r="I27" i="1"/>
  <c r="X27" i="1"/>
  <c r="H27" i="1"/>
  <c r="AB26" i="1"/>
  <c r="AA26" i="1" s="1"/>
  <c r="AC26" i="1" s="1"/>
  <c r="X26" i="1"/>
  <c r="Z26" i="1"/>
  <c r="T26" i="1"/>
  <c r="Q26" i="1"/>
  <c r="AB25" i="1"/>
  <c r="AA25" i="1" s="1"/>
  <c r="AC25" i="1" s="1"/>
  <c r="X25" i="1"/>
  <c r="Z25" i="1"/>
  <c r="T25" i="1"/>
  <c r="Q25" i="1"/>
  <c r="T24" i="1"/>
  <c r="Q24" i="1"/>
  <c r="T23" i="1"/>
  <c r="Q23" i="1"/>
  <c r="AB22" i="1"/>
  <c r="AA22" i="1" s="1"/>
  <c r="AC22" i="1" s="1"/>
  <c r="T22" i="1"/>
  <c r="Q22" i="1"/>
  <c r="T21" i="1"/>
  <c r="Q21" i="1"/>
  <c r="X22" i="1"/>
  <c r="H21" i="1"/>
  <c r="T20" i="1"/>
  <c r="Q20" i="1"/>
  <c r="AB20" i="1"/>
  <c r="AA20" i="1"/>
  <c r="AB19" i="1"/>
  <c r="AA19" i="1"/>
  <c r="X19" i="1"/>
  <c r="Z19" i="1"/>
  <c r="T19" i="1"/>
  <c r="Q19" i="1"/>
  <c r="T16" i="1"/>
  <c r="Q16" i="1"/>
  <c r="T15" i="1"/>
  <c r="Q15" i="1"/>
  <c r="H15" i="1"/>
  <c r="T14" i="1"/>
  <c r="Q14" i="1"/>
  <c r="T13" i="1"/>
  <c r="Q13" i="1"/>
  <c r="AB14" i="1"/>
  <c r="AA14" i="1"/>
  <c r="T10" i="1"/>
  <c r="Q10" i="1"/>
  <c r="I10" i="1"/>
  <c r="X10" i="1"/>
  <c r="H10" i="1"/>
  <c r="Z56" i="2"/>
  <c r="Y56" i="2"/>
  <c r="Z38" i="2"/>
  <c r="Y38" i="2"/>
  <c r="Z10" i="2"/>
  <c r="X11" i="2"/>
  <c r="Y10" i="2"/>
  <c r="Z25" i="2"/>
  <c r="Y25" i="2"/>
  <c r="Z42" i="2"/>
  <c r="Y42" i="2"/>
  <c r="Z59" i="2"/>
  <c r="Y59" i="2"/>
  <c r="Z45" i="2"/>
  <c r="Y45" i="2"/>
  <c r="Z28" i="2"/>
  <c r="Y28" i="2"/>
  <c r="Y15" i="2"/>
  <c r="Z15" i="2"/>
  <c r="AC33" i="2"/>
  <c r="Y13" i="2"/>
  <c r="X14" i="2"/>
  <c r="X18" i="2"/>
  <c r="X21" i="2"/>
  <c r="AB25" i="2"/>
  <c r="AA25" i="2" s="1"/>
  <c r="AB28" i="2"/>
  <c r="AA28" i="2" s="1"/>
  <c r="AC28" i="2" s="1"/>
  <c r="Y31" i="2"/>
  <c r="X32" i="2"/>
  <c r="Y34" i="2"/>
  <c r="X35" i="2"/>
  <c r="AB42" i="2"/>
  <c r="AA42" i="2" s="1"/>
  <c r="AC42" i="2" s="1"/>
  <c r="AB45" i="2"/>
  <c r="AA45" i="2" s="1"/>
  <c r="AC45" i="2" s="1"/>
  <c r="Y48" i="2"/>
  <c r="X49" i="2"/>
  <c r="I51" i="2"/>
  <c r="Y51" i="2"/>
  <c r="X52" i="2"/>
  <c r="AB56" i="2"/>
  <c r="AA56" i="2" s="1"/>
  <c r="AC56" i="2" s="1"/>
  <c r="AB59" i="2"/>
  <c r="AA59" i="2" s="1"/>
  <c r="AC59" i="2" s="1"/>
  <c r="Y62" i="2"/>
  <c r="Y65" i="2"/>
  <c r="X67" i="2"/>
  <c r="X19" i="2"/>
  <c r="X22" i="2"/>
  <c r="X36" i="2"/>
  <c r="X39" i="2"/>
  <c r="AB46" i="2"/>
  <c r="AA46" i="2" s="1"/>
  <c r="AC46" i="2" s="1"/>
  <c r="X50" i="2"/>
  <c r="X53" i="2"/>
  <c r="X68" i="2"/>
  <c r="X20" i="2"/>
  <c r="X23" i="2"/>
  <c r="X37" i="2"/>
  <c r="X40" i="2"/>
  <c r="X54" i="2"/>
  <c r="X24" i="2"/>
  <c r="X27" i="2"/>
  <c r="AB34" i="2"/>
  <c r="AA34" i="2" s="1"/>
  <c r="AC34" i="2" s="1"/>
  <c r="X41" i="2"/>
  <c r="AB51" i="2"/>
  <c r="AA51" i="2" s="1"/>
  <c r="AC51" i="2" s="1"/>
  <c r="X55" i="2"/>
  <c r="Y57" i="2"/>
  <c r="X58" i="2"/>
  <c r="AB67" i="2"/>
  <c r="AA67" i="2" s="1"/>
  <c r="AC67" i="2" s="1"/>
  <c r="AB39" i="2"/>
  <c r="AA39" i="2" s="1"/>
  <c r="AC39" i="2" s="1"/>
  <c r="Z44" i="1"/>
  <c r="Y44" i="1"/>
  <c r="Z71" i="1"/>
  <c r="Y71" i="1"/>
  <c r="Z39" i="1"/>
  <c r="Y39" i="1"/>
  <c r="Z53" i="1"/>
  <c r="Y53" i="1"/>
  <c r="Z37" i="1"/>
  <c r="Y37" i="1"/>
  <c r="Z40" i="1"/>
  <c r="Y40" i="1"/>
  <c r="Z75" i="1"/>
  <c r="Y75" i="1"/>
  <c r="Z81" i="1"/>
  <c r="Y81" i="1"/>
  <c r="Z76" i="1"/>
  <c r="Y76" i="1"/>
  <c r="AB23" i="1"/>
  <c r="AA23" i="1" s="1"/>
  <c r="AC23" i="1" s="1"/>
  <c r="X24" i="1"/>
  <c r="X23" i="1"/>
  <c r="AB24" i="1"/>
  <c r="AA24" i="1" s="1"/>
  <c r="AC24" i="1" s="1"/>
  <c r="Z54" i="1"/>
  <c r="Y54" i="1"/>
  <c r="Y87" i="1"/>
  <c r="Z87" i="1"/>
  <c r="Z45" i="1"/>
  <c r="Y45" i="1"/>
  <c r="I21" i="1"/>
  <c r="X21" i="1"/>
  <c r="Y63" i="1"/>
  <c r="Z63" i="1"/>
  <c r="Z27" i="1"/>
  <c r="Y27" i="1"/>
  <c r="X20" i="1"/>
  <c r="Z22" i="1"/>
  <c r="Y22" i="1"/>
  <c r="Z36" i="1"/>
  <c r="Y36" i="1"/>
  <c r="Z50" i="1"/>
  <c r="Y50" i="1"/>
  <c r="Z10" i="1"/>
  <c r="Y10" i="1"/>
  <c r="X13" i="1"/>
  <c r="I15" i="1"/>
  <c r="X15" i="1"/>
  <c r="Y26" i="1"/>
  <c r="X30" i="1"/>
  <c r="X14" i="1"/>
  <c r="Z29" i="1"/>
  <c r="X31" i="1"/>
  <c r="I33" i="1"/>
  <c r="X33" i="1"/>
  <c r="X34" i="1"/>
  <c r="AB38" i="1"/>
  <c r="AA38" i="1" s="1"/>
  <c r="AC38" i="1" s="1"/>
  <c r="AB41" i="1"/>
  <c r="AA41" i="1" s="1"/>
  <c r="AC41" i="1" s="1"/>
  <c r="Z43" i="1"/>
  <c r="Z46" i="1"/>
  <c r="X48" i="1"/>
  <c r="X51" i="1"/>
  <c r="AB55" i="1"/>
  <c r="AA55" i="1" s="1"/>
  <c r="AC55" i="1" s="1"/>
  <c r="AB58" i="1"/>
  <c r="AA58" i="1" s="1"/>
  <c r="AC58" i="1" s="1"/>
  <c r="Z60" i="1"/>
  <c r="X62" i="1"/>
  <c r="X65" i="1"/>
  <c r="X69" i="1"/>
  <c r="AB74" i="1"/>
  <c r="AA74" i="1" s="1"/>
  <c r="AC74" i="1" s="1"/>
  <c r="AB77" i="1"/>
  <c r="AA77" i="1" s="1"/>
  <c r="AC77" i="1" s="1"/>
  <c r="Z80" i="1"/>
  <c r="Z83" i="1"/>
  <c r="X86" i="1"/>
  <c r="X89" i="1"/>
  <c r="AB29" i="1"/>
  <c r="AA29" i="1" s="1"/>
  <c r="AC29" i="1" s="1"/>
  <c r="Y32" i="1"/>
  <c r="Y35" i="1"/>
  <c r="AB43" i="1"/>
  <c r="AA43" i="1" s="1"/>
  <c r="AC43" i="1" s="1"/>
  <c r="AB46" i="1"/>
  <c r="AA46" i="1" s="1"/>
  <c r="AC46" i="1" s="1"/>
  <c r="Y49" i="1"/>
  <c r="Y52" i="1"/>
  <c r="AB60" i="1"/>
  <c r="AA60" i="1" s="1"/>
  <c r="AC60" i="1" s="1"/>
  <c r="Y67" i="1"/>
  <c r="X68" i="1"/>
  <c r="Y70" i="1"/>
  <c r="Y91" i="1"/>
  <c r="X92" i="1"/>
  <c r="AB13" i="1"/>
  <c r="AA13" i="1"/>
  <c r="Y19" i="1"/>
  <c r="AC19" i="1"/>
  <c r="X57" i="1"/>
  <c r="X73" i="1"/>
  <c r="AB85" i="1"/>
  <c r="AA85" i="1" s="1"/>
  <c r="AC85" i="1" s="1"/>
  <c r="AB34" i="1"/>
  <c r="AA34" i="1" s="1"/>
  <c r="AC34" i="1" s="1"/>
  <c r="X38" i="1"/>
  <c r="X41" i="1"/>
  <c r="X55" i="1"/>
  <c r="X58" i="1"/>
  <c r="X74" i="1"/>
  <c r="X77" i="1"/>
  <c r="AB91" i="1"/>
  <c r="AA91" i="1" s="1"/>
  <c r="AC91" i="1" s="1"/>
  <c r="Y25" i="1"/>
  <c r="Z22" i="2"/>
  <c r="Y22" i="2"/>
  <c r="Y11" i="2"/>
  <c r="Z11" i="2"/>
  <c r="Z68" i="2"/>
  <c r="Y68" i="2"/>
  <c r="Z67" i="2"/>
  <c r="Y67" i="2"/>
  <c r="Z49" i="2"/>
  <c r="Y49" i="2"/>
  <c r="Z23" i="2"/>
  <c r="Y23" i="2"/>
  <c r="Z19" i="2"/>
  <c r="Y19" i="2"/>
  <c r="AC19" i="2"/>
  <c r="Z27" i="2"/>
  <c r="Y27" i="2"/>
  <c r="Z53" i="2"/>
  <c r="Y53" i="2"/>
  <c r="Z24" i="2"/>
  <c r="Y24" i="2"/>
  <c r="Z50" i="2"/>
  <c r="Y50" i="2"/>
  <c r="Z58" i="2"/>
  <c r="Y58" i="2"/>
  <c r="Z54" i="2"/>
  <c r="Y54" i="2"/>
  <c r="AC54" i="2"/>
  <c r="Z21" i="2"/>
  <c r="Y21" i="2"/>
  <c r="X16" i="2"/>
  <c r="X17" i="2"/>
  <c r="AC25" i="2"/>
  <c r="Z32" i="2"/>
  <c r="Y32" i="2"/>
  <c r="Z40" i="2"/>
  <c r="Y40" i="2"/>
  <c r="Z39" i="2"/>
  <c r="Y39" i="2"/>
  <c r="Z35" i="2"/>
  <c r="Y35" i="2"/>
  <c r="Z18" i="2"/>
  <c r="Y18" i="2"/>
  <c r="Z41" i="2"/>
  <c r="Y41" i="2"/>
  <c r="Z20" i="2"/>
  <c r="Y20" i="2"/>
  <c r="Z55" i="2"/>
  <c r="Y55" i="2"/>
  <c r="Z37" i="2"/>
  <c r="Y37" i="2"/>
  <c r="Z36" i="2"/>
  <c r="Y36" i="2"/>
  <c r="AC36" i="2"/>
  <c r="Z52" i="2"/>
  <c r="Y52" i="2"/>
  <c r="Z14" i="2"/>
  <c r="Y14" i="2"/>
  <c r="Z33" i="1"/>
  <c r="Y33" i="1"/>
  <c r="Z77" i="1"/>
  <c r="Y77" i="1"/>
  <c r="Z69" i="1"/>
  <c r="Y69" i="1"/>
  <c r="Z58" i="1"/>
  <c r="Y58" i="1"/>
  <c r="Z73" i="1"/>
  <c r="Y73" i="1"/>
  <c r="Z92" i="1"/>
  <c r="Y92" i="1"/>
  <c r="Y86" i="1"/>
  <c r="Z86" i="1"/>
  <c r="Y15" i="1"/>
  <c r="Z15" i="1"/>
  <c r="X16" i="1"/>
  <c r="Y89" i="1"/>
  <c r="Z89" i="1"/>
  <c r="Y62" i="1"/>
  <c r="Z62" i="1"/>
  <c r="Z55" i="1"/>
  <c r="Y55" i="1"/>
  <c r="Z34" i="1"/>
  <c r="Y34" i="1"/>
  <c r="Y13" i="1"/>
  <c r="AC13" i="1"/>
  <c r="Z13" i="1"/>
  <c r="Z21" i="1"/>
  <c r="Y21" i="1"/>
  <c r="Z41" i="1"/>
  <c r="Y41" i="1"/>
  <c r="Y51" i="1"/>
  <c r="Z51" i="1"/>
  <c r="Z31" i="1"/>
  <c r="Y31" i="1"/>
  <c r="Z23" i="1"/>
  <c r="Y23" i="1"/>
  <c r="Z57" i="1"/>
  <c r="Y57" i="1"/>
  <c r="Z38" i="1"/>
  <c r="Y38" i="1"/>
  <c r="Z68" i="1"/>
  <c r="Y68" i="1"/>
  <c r="Z48" i="1"/>
  <c r="Y48" i="1"/>
  <c r="Z24" i="1"/>
  <c r="Y24" i="1"/>
  <c r="Z14" i="1"/>
  <c r="Y14" i="1"/>
  <c r="AC14" i="1"/>
  <c r="Z74" i="1"/>
  <c r="Y74" i="1"/>
  <c r="Z65" i="1"/>
  <c r="Y65" i="1"/>
  <c r="Y30" i="1"/>
  <c r="Z30" i="1"/>
  <c r="Z20" i="1"/>
  <c r="Y20" i="1"/>
  <c r="AC20" i="1"/>
  <c r="Z17" i="2"/>
  <c r="Y17" i="2"/>
  <c r="Y16" i="2"/>
  <c r="Z16" i="2"/>
  <c r="K45" i="2"/>
  <c r="L45" i="2" s="1"/>
  <c r="M45" i="2" s="1"/>
  <c r="K27" i="2"/>
  <c r="L27" i="2" s="1"/>
  <c r="K57" i="2"/>
  <c r="L57" i="2" s="1"/>
  <c r="M57" i="2" s="1"/>
  <c r="K10" i="2"/>
  <c r="L10" i="2" s="1"/>
  <c r="K39" i="2"/>
  <c r="L39" i="2" s="1"/>
  <c r="M39" i="2" s="1"/>
  <c r="K21" i="2"/>
  <c r="L21" i="2" s="1"/>
  <c r="K63" i="2"/>
  <c r="L63" i="2" s="1"/>
  <c r="N63" i="2" s="1"/>
  <c r="K51" i="2"/>
  <c r="L51" i="2" s="1"/>
  <c r="N51" i="2" s="1"/>
  <c r="K33" i="2"/>
  <c r="L33" i="2" s="1"/>
  <c r="M33" i="2" s="1"/>
  <c r="K15" i="2"/>
  <c r="L15" i="2" s="1"/>
  <c r="Y16" i="1"/>
  <c r="Z16" i="1"/>
  <c r="K45" i="1"/>
  <c r="L45" i="1" s="1"/>
  <c r="K27" i="1"/>
  <c r="L27" i="1" s="1"/>
  <c r="K81" i="1"/>
  <c r="L81" i="1" s="1"/>
  <c r="K10" i="1"/>
  <c r="L10" i="1" s="1"/>
  <c r="K57" i="1"/>
  <c r="L57" i="1" s="1"/>
  <c r="K75" i="1"/>
  <c r="L75" i="1" s="1"/>
  <c r="K39" i="1"/>
  <c r="L39" i="1" s="1"/>
  <c r="K21" i="1"/>
  <c r="L21" i="1" s="1"/>
  <c r="K69" i="1"/>
  <c r="L69" i="1" s="1"/>
  <c r="K51" i="1"/>
  <c r="L51" i="1" s="1"/>
  <c r="K33" i="1"/>
  <c r="L33" i="1" s="1"/>
  <c r="K87" i="1"/>
  <c r="L87" i="1" s="1"/>
  <c r="K63" i="1"/>
  <c r="L63" i="1" s="1"/>
  <c r="K15" i="1"/>
  <c r="L15" i="1" s="1"/>
  <c r="K60" i="1"/>
  <c r="K23" i="1"/>
  <c r="K61" i="5"/>
  <c r="K18" i="2"/>
  <c r="K44" i="5"/>
  <c r="K17" i="2"/>
  <c r="K42" i="1"/>
  <c r="K26" i="2"/>
  <c r="K29" i="5"/>
  <c r="K53" i="7"/>
  <c r="K19" i="2"/>
  <c r="K59" i="1"/>
  <c r="K14" i="4"/>
  <c r="K47" i="2"/>
  <c r="K11" i="4"/>
  <c r="K41" i="5"/>
  <c r="K60" i="7"/>
  <c r="K62" i="1"/>
  <c r="K12" i="2"/>
  <c r="K52" i="2"/>
  <c r="K40" i="2"/>
  <c r="K82" i="1"/>
  <c r="K22" i="1"/>
  <c r="K56" i="5"/>
  <c r="K25" i="4"/>
  <c r="K65" i="7"/>
  <c r="K67" i="7"/>
  <c r="K37" i="1"/>
  <c r="K17" i="4"/>
  <c r="K43" i="1"/>
  <c r="K12" i="4"/>
  <c r="K38" i="2"/>
  <c r="K30" i="1"/>
  <c r="K28" i="7"/>
  <c r="K34" i="2"/>
  <c r="K52" i="1"/>
  <c r="K61" i="7"/>
  <c r="K50" i="1"/>
  <c r="K64" i="1"/>
  <c r="K37" i="5"/>
  <c r="K52" i="7"/>
  <c r="K77" i="1"/>
  <c r="K62" i="5"/>
  <c r="K67" i="5"/>
  <c r="K55" i="7"/>
  <c r="K92" i="1"/>
  <c r="K18" i="5"/>
  <c r="K34" i="5"/>
  <c r="K16" i="2"/>
  <c r="K36" i="2"/>
  <c r="K49" i="2"/>
  <c r="K20" i="2"/>
  <c r="K31" i="2"/>
  <c r="K37" i="2"/>
  <c r="K28" i="5"/>
  <c r="K17" i="5"/>
  <c r="K31" i="1"/>
  <c r="K38" i="1"/>
  <c r="K25" i="1"/>
  <c r="K28" i="1"/>
  <c r="K52" i="5"/>
  <c r="K16" i="5"/>
  <c r="K41" i="2"/>
  <c r="K11" i="5"/>
  <c r="K62" i="2"/>
  <c r="K56" i="2"/>
  <c r="K36" i="5"/>
  <c r="K29" i="2"/>
  <c r="K32" i="5"/>
  <c r="K14" i="5"/>
  <c r="K58" i="7"/>
  <c r="K59" i="5"/>
  <c r="K50" i="2"/>
  <c r="K14" i="2"/>
  <c r="K59" i="2"/>
  <c r="K18" i="4"/>
  <c r="K64" i="7"/>
  <c r="K35" i="1"/>
  <c r="K76" i="1"/>
  <c r="K13" i="5"/>
  <c r="K32" i="1"/>
  <c r="K13" i="4"/>
  <c r="K24" i="4"/>
  <c r="K89" i="1"/>
  <c r="K25" i="2"/>
  <c r="K44" i="2"/>
  <c r="K73" i="1"/>
  <c r="K64" i="5"/>
  <c r="K56" i="7"/>
  <c r="K85" i="1"/>
  <c r="K58" i="1"/>
  <c r="K25" i="5"/>
  <c r="K38" i="5"/>
  <c r="K35" i="2"/>
  <c r="K13" i="6"/>
  <c r="K16" i="1"/>
  <c r="K28" i="2"/>
  <c r="K55" i="1"/>
  <c r="K68" i="2"/>
  <c r="K17" i="1"/>
  <c r="K65" i="2"/>
  <c r="K55" i="5"/>
  <c r="K68" i="5"/>
  <c r="K74" i="1"/>
  <c r="K30" i="2"/>
  <c r="K53" i="1"/>
  <c r="K24" i="2"/>
  <c r="K27" i="4"/>
  <c r="K48" i="2"/>
  <c r="K48" i="1"/>
  <c r="K30" i="4"/>
  <c r="K19" i="4"/>
  <c r="K19" i="5"/>
  <c r="K26" i="1"/>
  <c r="K46" i="2"/>
  <c r="K13" i="1"/>
  <c r="K42" i="5"/>
  <c r="K46" i="1"/>
  <c r="K48" i="5"/>
  <c r="K30" i="5"/>
  <c r="K47" i="5"/>
  <c r="K24" i="1"/>
  <c r="K58" i="5"/>
  <c r="K15" i="4"/>
  <c r="K54" i="2"/>
  <c r="K40" i="1"/>
  <c r="K49" i="5"/>
  <c r="K86" i="1"/>
  <c r="K20" i="5"/>
  <c r="K11" i="1"/>
  <c r="K31" i="4"/>
  <c r="K67" i="2"/>
  <c r="K71" i="1"/>
  <c r="K83" i="1"/>
  <c r="K23" i="5"/>
  <c r="K20" i="1"/>
  <c r="K65" i="5"/>
  <c r="K44" i="1"/>
  <c r="K65" i="1"/>
  <c r="K53" i="2"/>
  <c r="K19" i="1"/>
  <c r="K88" i="1"/>
  <c r="K61" i="1"/>
  <c r="K24" i="5"/>
  <c r="K22" i="5"/>
  <c r="K42" i="2"/>
  <c r="K33" i="4"/>
  <c r="K43" i="2"/>
  <c r="K23" i="2"/>
  <c r="K54" i="7"/>
  <c r="K32" i="2"/>
  <c r="K46" i="5"/>
  <c r="K50" i="5"/>
  <c r="K59" i="7"/>
  <c r="K34" i="1"/>
  <c r="K14" i="1"/>
  <c r="K79" i="1"/>
  <c r="K61" i="2"/>
  <c r="K35" i="5"/>
  <c r="K43" i="5"/>
  <c r="K18" i="1"/>
  <c r="K29" i="1"/>
  <c r="K29" i="4"/>
  <c r="K47" i="1"/>
  <c r="K70" i="1"/>
  <c r="K12" i="6"/>
  <c r="K31" i="5"/>
  <c r="K21" i="4"/>
  <c r="K30" i="7"/>
  <c r="K54" i="5"/>
  <c r="K11" i="6"/>
  <c r="K53" i="5"/>
  <c r="K13" i="2"/>
  <c r="K20" i="4"/>
  <c r="K60" i="2"/>
  <c r="K12" i="1"/>
  <c r="K49" i="1"/>
  <c r="K23" i="4"/>
  <c r="K22" i="2"/>
  <c r="K54" i="1"/>
  <c r="K32" i="7"/>
  <c r="K26" i="4"/>
  <c r="K29" i="7"/>
  <c r="K56" i="1"/>
  <c r="K41" i="1"/>
  <c r="K26" i="5"/>
  <c r="K67" i="1"/>
  <c r="K62" i="7"/>
  <c r="K31" i="7"/>
  <c r="K60" i="5"/>
  <c r="K68" i="7"/>
  <c r="K55" i="2"/>
  <c r="K91" i="1"/>
  <c r="K12" i="5"/>
  <c r="K32" i="4"/>
  <c r="K58" i="2"/>
  <c r="K80" i="1"/>
  <c r="K64" i="2"/>
  <c r="K11" i="2"/>
  <c r="K68" i="1"/>
  <c r="K40" i="5"/>
  <c r="K36" i="1"/>
  <c r="AA10" i="11" l="1"/>
  <c r="AC10" i="11" s="1"/>
  <c r="AB11" i="11"/>
  <c r="AA11" i="11" s="1"/>
  <c r="AC11" i="11" s="1"/>
  <c r="AA16" i="11"/>
  <c r="AC16" i="11" s="1"/>
  <c r="AB17" i="11"/>
  <c r="AA17" i="11" s="1"/>
  <c r="AC17" i="11" s="1"/>
  <c r="N39" i="2"/>
  <c r="M10" i="2"/>
  <c r="AB10" i="2" s="1"/>
  <c r="AB11" i="2" s="1"/>
  <c r="AA11" i="2" s="1"/>
  <c r="AC11" i="2" s="1"/>
  <c r="N10" i="2"/>
  <c r="M57" i="7"/>
  <c r="N45" i="2"/>
  <c r="N16" i="4"/>
  <c r="M16" i="4"/>
  <c r="M10" i="5"/>
  <c r="N10" i="5"/>
  <c r="N39" i="5"/>
  <c r="M63" i="2"/>
  <c r="N33" i="2"/>
  <c r="Z62" i="9"/>
  <c r="Y62" i="9"/>
  <c r="AC62" i="9" s="1"/>
  <c r="Z36" i="9"/>
  <c r="Y36" i="9"/>
  <c r="AC36" i="9" s="1"/>
  <c r="Z11" i="9"/>
  <c r="X12" i="9" s="1"/>
  <c r="Y11" i="9"/>
  <c r="Z61" i="9"/>
  <c r="Y61" i="9"/>
  <c r="AC61" i="9" s="1"/>
  <c r="Z35" i="9"/>
  <c r="Y35" i="9"/>
  <c r="AC35" i="9" s="1"/>
  <c r="Z59" i="9"/>
  <c r="Y59" i="9"/>
  <c r="AC59" i="9" s="1"/>
  <c r="Z34" i="9"/>
  <c r="Y34" i="9"/>
  <c r="AC34" i="9" s="1"/>
  <c r="Z38" i="9"/>
  <c r="Y38" i="9"/>
  <c r="AC38" i="9" s="1"/>
  <c r="Z37" i="9"/>
  <c r="Y37" i="9"/>
  <c r="AC37" i="9" s="1"/>
  <c r="Z58" i="9"/>
  <c r="Y58" i="9"/>
  <c r="AC58" i="9" s="1"/>
  <c r="Z33" i="9"/>
  <c r="Y33" i="9"/>
  <c r="AC33" i="9" s="1"/>
  <c r="Z10" i="9"/>
  <c r="Y10" i="9"/>
  <c r="Z51" i="9"/>
  <c r="Y51" i="9"/>
  <c r="AC51" i="9" s="1"/>
  <c r="Z57" i="9"/>
  <c r="Y57" i="9"/>
  <c r="AC57" i="9" s="1"/>
  <c r="AC39" i="9"/>
  <c r="L11" i="6"/>
  <c r="N15" i="1"/>
  <c r="M15" i="1"/>
  <c r="AB15" i="1" s="1"/>
  <c r="N21" i="1"/>
  <c r="M21" i="1"/>
  <c r="AB21" i="1" s="1"/>
  <c r="AA21" i="1" s="1"/>
  <c r="AC21" i="1" s="1"/>
  <c r="M75" i="1"/>
  <c r="AB75" i="1" s="1"/>
  <c r="AA75" i="1" s="1"/>
  <c r="AC75" i="1" s="1"/>
  <c r="N75" i="1"/>
  <c r="M39" i="1"/>
  <c r="AB39" i="1" s="1"/>
  <c r="AA39" i="1" s="1"/>
  <c r="AC39" i="1" s="1"/>
  <c r="N39" i="1"/>
  <c r="N63" i="1"/>
  <c r="M63" i="1"/>
  <c r="AB63" i="1" s="1"/>
  <c r="AA63" i="1" s="1"/>
  <c r="AC63" i="1" s="1"/>
  <c r="M87" i="1"/>
  <c r="AB87" i="1" s="1"/>
  <c r="AA87" i="1" s="1"/>
  <c r="AC87" i="1" s="1"/>
  <c r="N87" i="1"/>
  <c r="M57" i="1"/>
  <c r="AB57" i="1" s="1"/>
  <c r="AA57" i="1" s="1"/>
  <c r="AC57" i="1" s="1"/>
  <c r="N57" i="1"/>
  <c r="N10" i="1"/>
  <c r="M10" i="1"/>
  <c r="AB10" i="1" s="1"/>
  <c r="AA10" i="1" s="1"/>
  <c r="AC10" i="1" s="1"/>
  <c r="M21" i="2"/>
  <c r="AB21" i="2" s="1"/>
  <c r="AA21" i="2" s="1"/>
  <c r="AC21" i="2" s="1"/>
  <c r="N21" i="2"/>
  <c r="M33" i="1"/>
  <c r="AB33" i="1" s="1"/>
  <c r="AA33" i="1" s="1"/>
  <c r="AC33" i="1" s="1"/>
  <c r="N33" i="1"/>
  <c r="M81" i="1"/>
  <c r="AB81" i="1" s="1"/>
  <c r="AA81" i="1" s="1"/>
  <c r="AC81" i="1" s="1"/>
  <c r="N81" i="1"/>
  <c r="M27" i="1"/>
  <c r="AB27" i="1" s="1"/>
  <c r="AA27" i="1" s="1"/>
  <c r="AC27" i="1" s="1"/>
  <c r="N27" i="1"/>
  <c r="M27" i="2"/>
  <c r="N27" i="2"/>
  <c r="N51" i="1"/>
  <c r="M51" i="1"/>
  <c r="AB51" i="1" s="1"/>
  <c r="AA51" i="1" s="1"/>
  <c r="AC51" i="1" s="1"/>
  <c r="M69" i="1"/>
  <c r="AB69" i="1" s="1"/>
  <c r="AA69" i="1" s="1"/>
  <c r="AC69" i="1" s="1"/>
  <c r="N69" i="1"/>
  <c r="M45" i="1"/>
  <c r="AB45" i="1" s="1"/>
  <c r="AA45" i="1" s="1"/>
  <c r="AC45" i="1" s="1"/>
  <c r="N45" i="1"/>
  <c r="M15" i="2"/>
  <c r="AB15" i="2" s="1"/>
  <c r="N15" i="2"/>
  <c r="M10" i="4"/>
  <c r="AB10" i="4" s="1"/>
  <c r="N10" i="4"/>
  <c r="N51" i="7"/>
  <c r="M51" i="7"/>
  <c r="N63" i="7"/>
  <c r="M63" i="7"/>
  <c r="N63" i="5"/>
  <c r="M63" i="5"/>
  <c r="N10" i="6"/>
  <c r="M10" i="6"/>
  <c r="AB10" i="6" s="1"/>
  <c r="AA10" i="6" s="1"/>
  <c r="AC10" i="6" s="1"/>
  <c r="M51" i="2"/>
  <c r="N57" i="2"/>
  <c r="N51" i="5"/>
  <c r="M51" i="5"/>
  <c r="M28" i="4"/>
  <c r="N28" i="4"/>
  <c r="M15" i="5"/>
  <c r="N15" i="5"/>
  <c r="N21" i="5"/>
  <c r="M21" i="5"/>
  <c r="AB21" i="5" s="1"/>
  <c r="AA21" i="5" s="1"/>
  <c r="AC21" i="5" s="1"/>
  <c r="M57" i="5"/>
  <c r="AB10" i="5"/>
  <c r="AA10" i="5" s="1"/>
  <c r="AC10" i="5" s="1"/>
  <c r="AB11" i="5"/>
  <c r="AA11" i="5" s="1"/>
  <c r="AC11" i="5" s="1"/>
  <c r="N27" i="5"/>
  <c r="M27" i="5"/>
  <c r="N22" i="4"/>
  <c r="M45" i="5"/>
  <c r="M33" i="5"/>
  <c r="AA10" i="2" l="1"/>
  <c r="AC10" i="2" s="1"/>
  <c r="Z12" i="9"/>
  <c r="X13" i="9" s="1"/>
  <c r="Y12" i="9"/>
  <c r="AB15" i="5"/>
  <c r="AA15" i="5" s="1"/>
  <c r="AC15" i="5" s="1"/>
  <c r="AB16" i="5"/>
  <c r="AB11" i="4"/>
  <c r="AA11" i="4" s="1"/>
  <c r="AC11" i="4" s="1"/>
  <c r="AA10" i="4"/>
  <c r="AC10" i="4" s="1"/>
  <c r="AB16" i="2"/>
  <c r="AA15" i="2"/>
  <c r="AC15" i="2" s="1"/>
  <c r="AA15" i="1"/>
  <c r="AC15" i="1" s="1"/>
  <c r="AB16" i="1"/>
  <c r="AA16" i="1" s="1"/>
  <c r="AC16" i="1" s="1"/>
  <c r="N11" i="6"/>
  <c r="M11" i="6"/>
  <c r="AB11" i="6" s="1"/>
  <c r="AA11" i="6" s="1"/>
  <c r="AC11" i="6" s="1"/>
  <c r="Z13" i="9" l="1"/>
  <c r="X14" i="9" s="1"/>
  <c r="Y13" i="9"/>
  <c r="AA16" i="2"/>
  <c r="AC16" i="2" s="1"/>
  <c r="AB17" i="2"/>
  <c r="AA17" i="2" s="1"/>
  <c r="AC17" i="2" s="1"/>
  <c r="AA16" i="5"/>
  <c r="AC16" i="5" s="1"/>
  <c r="AB17" i="5"/>
  <c r="AA17" i="5" s="1"/>
  <c r="AC17" i="5" s="1"/>
  <c r="K51" i="9" l="1"/>
  <c r="L51" i="9" s="1"/>
  <c r="K27" i="9"/>
  <c r="L27" i="9" s="1"/>
  <c r="K57" i="9"/>
  <c r="L57" i="9" s="1"/>
  <c r="K33" i="9"/>
  <c r="L33" i="9" s="1"/>
  <c r="K10" i="9"/>
  <c r="L10" i="9" s="1"/>
  <c r="K39" i="9"/>
  <c r="L39" i="9" s="1"/>
  <c r="K13" i="9"/>
  <c r="L13" i="9" s="1"/>
  <c r="K45" i="9"/>
  <c r="L45" i="9" s="1"/>
  <c r="K21" i="9"/>
  <c r="L21" i="9" s="1"/>
  <c r="Z14" i="9"/>
  <c r="Y14" i="9"/>
  <c r="AC14" i="9" s="1"/>
  <c r="M13" i="9" l="1"/>
  <c r="AB13" i="9" s="1"/>
  <c r="AA13" i="9" s="1"/>
  <c r="AC13" i="9" s="1"/>
  <c r="N13" i="9"/>
  <c r="M39" i="9"/>
  <c r="N39" i="9"/>
  <c r="N10" i="9"/>
  <c r="M10" i="9"/>
  <c r="AB10" i="9" s="1"/>
  <c r="M45" i="9"/>
  <c r="N45" i="9"/>
  <c r="N33" i="9"/>
  <c r="M33" i="9"/>
  <c r="N57" i="9"/>
  <c r="M57" i="9"/>
  <c r="M27" i="9"/>
  <c r="N27" i="9"/>
  <c r="M21" i="9"/>
  <c r="N21" i="9"/>
  <c r="M51" i="9"/>
  <c r="N51" i="9"/>
  <c r="AA10" i="9" l="1"/>
  <c r="AC10" i="9" s="1"/>
  <c r="AB11" i="9"/>
  <c r="AA11" i="9" l="1"/>
  <c r="AC11" i="9" s="1"/>
  <c r="AB12" i="9"/>
  <c r="AA12" i="9" s="1"/>
  <c r="AC12" i="9" s="1"/>
  <c r="K10" i="13" l="1"/>
  <c r="K10" i="12"/>
</calcChain>
</file>

<file path=xl/comments1.xml><?xml version="1.0" encoding="utf-8"?>
<comments xmlns="http://schemas.openxmlformats.org/spreadsheetml/2006/main">
  <authors>
    <author>Adriana_Serrano</author>
  </authors>
  <commentList>
    <comment ref="G10" authorId="0" shapeId="0">
      <text>
        <r>
          <rPr>
            <b/>
            <sz val="22"/>
            <color indexed="81"/>
            <rFont val="Tahoma"/>
            <family val="2"/>
          </rPr>
          <t>Liliana Rojas: teniendo en cuenta la disponibilidad 24/7 de la sede electronica se realiza calculo 24 (horas) * 365 (dias)</t>
        </r>
        <r>
          <rPr>
            <sz val="9"/>
            <color indexed="81"/>
            <rFont val="Tahoma"/>
            <family val="2"/>
          </rPr>
          <t xml:space="preserve">
</t>
        </r>
      </text>
    </comment>
    <comment ref="G13" authorId="0" shapeId="0">
      <text>
        <r>
          <rPr>
            <b/>
            <sz val="22"/>
            <color indexed="81"/>
            <rFont val="Tahoma"/>
            <family val="2"/>
          </rPr>
          <t>Liliana Rojas: debido a que la informacion se genera mensualmente, se deternima 12 como frecuencia</t>
        </r>
        <r>
          <rPr>
            <sz val="22"/>
            <color indexed="81"/>
            <rFont val="Tahoma"/>
            <family val="2"/>
          </rPr>
          <t xml:space="preserve">
</t>
        </r>
      </text>
    </comment>
  </commentList>
</comments>
</file>

<file path=xl/comments2.xml><?xml version="1.0" encoding="utf-8"?>
<comments xmlns="http://schemas.openxmlformats.org/spreadsheetml/2006/main">
  <authors>
    <author>usuario</author>
  </authors>
  <commentList>
    <comment ref="G8" authorId="0" shapeId="0">
      <text>
        <r>
          <rPr>
            <b/>
            <sz val="9"/>
            <color indexed="81"/>
            <rFont val="Tahoma"/>
            <family val="2"/>
          </rPr>
          <t>usuario:</t>
        </r>
        <r>
          <rPr>
            <sz val="9"/>
            <color indexed="81"/>
            <rFont val="Tahoma"/>
            <family val="2"/>
          </rPr>
          <t xml:space="preserve">
</t>
        </r>
        <r>
          <rPr>
            <sz val="12"/>
            <color indexed="81"/>
            <rFont val="Tahoma"/>
            <family val="2"/>
          </rPr>
          <t>NUMERO DE VECES QUE SE REPITE LA ACCIÓN</t>
        </r>
      </text>
    </comment>
    <comment ref="P8" authorId="0" shapeId="0">
      <text>
        <r>
          <rPr>
            <b/>
            <sz val="9"/>
            <color indexed="81"/>
            <rFont val="Tahoma"/>
            <family val="2"/>
          </rPr>
          <t>usuario:</t>
        </r>
        <r>
          <rPr>
            <sz val="9"/>
            <color indexed="81"/>
            <rFont val="Tahoma"/>
            <family val="2"/>
          </rPr>
          <t xml:space="preserve">
</t>
        </r>
        <r>
          <rPr>
            <sz val="14"/>
            <color indexed="81"/>
            <rFont val="Tahoma"/>
            <family val="2"/>
          </rPr>
          <t xml:space="preserve">PUEDE EXISTIR 1 CONTROL O MAS, </t>
        </r>
      </text>
    </comment>
    <comment ref="AE8" authorId="0" shapeId="0">
      <text>
        <r>
          <rPr>
            <b/>
            <sz val="9"/>
            <color indexed="81"/>
            <rFont val="Tahoma"/>
            <family val="2"/>
          </rPr>
          <t>usuario:</t>
        </r>
        <r>
          <rPr>
            <sz val="9"/>
            <color indexed="81"/>
            <rFont val="Tahoma"/>
            <family val="2"/>
          </rPr>
          <t xml:space="preserve">
</t>
        </r>
        <r>
          <rPr>
            <sz val="14"/>
            <color indexed="81"/>
            <rFont val="Tahoma"/>
            <family val="2"/>
          </rPr>
          <t>EL PLAN DE ACCIÓN SOLO SE ELABORA CUANDO UN TRATAMIENTO CORRESPONDE A LA ACCIÓN DE  REDUCIR-MITIGAR</t>
        </r>
      </text>
    </comment>
    <comment ref="S9" authorId="0" shapeId="0">
      <text>
        <r>
          <rPr>
            <b/>
            <sz val="9"/>
            <color indexed="81"/>
            <rFont val="Tahoma"/>
            <family val="2"/>
          </rPr>
          <t>usuario:</t>
        </r>
        <r>
          <rPr>
            <sz val="9"/>
            <color indexed="81"/>
            <rFont val="Tahoma"/>
            <family val="2"/>
          </rPr>
          <t xml:space="preserve">
</t>
        </r>
        <r>
          <rPr>
            <sz val="14"/>
            <color indexed="81"/>
            <rFont val="Tahoma"/>
            <family val="2"/>
          </rPr>
          <t>TODA LA IMPLEMENTACIÓN SERA MANUAL</t>
        </r>
      </text>
    </comment>
  </commentList>
</comments>
</file>

<file path=xl/sharedStrings.xml><?xml version="1.0" encoding="utf-8"?>
<sst xmlns="http://schemas.openxmlformats.org/spreadsheetml/2006/main" count="2426" uniqueCount="452">
  <si>
    <t xml:space="preserve">Formato Mapa Riesgos </t>
  </si>
  <si>
    <t>Proceso:</t>
  </si>
  <si>
    <t>Gestión Financiera</t>
  </si>
  <si>
    <t>Objetivo:</t>
  </si>
  <si>
    <t>Administrar los recursos financieros mediante su recaudo, distribución y entrega para garantizar el cumplimiento del plan de desarrollo departamental.</t>
  </si>
  <si>
    <t>Alcance:</t>
  </si>
  <si>
    <t>Inicia con la planeación financiera, incluyendo los elementos contables y dando prioridad a los recursos económicos asignados para cada vigencia fiscal y culmina con la ejecución del presupuesto y la presentación de los informes financieros de la vigencia.</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</si>
  <si>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</si>
  <si>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</si>
  <si>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</si>
  <si>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</si>
  <si>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</si>
  <si>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</si>
  <si>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</si>
  <si>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</si>
  <si>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</si>
  <si>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</si>
  <si>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</si>
  <si>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</si>
  <si>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</si>
  <si>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</si>
  <si>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</si>
  <si>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</si>
  <si>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</si>
  <si>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</si>
  <si>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</si>
  <si>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</si>
  <si>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</si>
  <si>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</si>
  <si>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</si>
  <si>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</si>
  <si>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</si>
  <si>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</si>
  <si>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</si>
  <si>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</si>
  <si>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</si>
  <si>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</si>
  <si>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</si>
  <si>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</si>
  <si>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</si>
  <si>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</si>
  <si>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</si>
  <si>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</si>
  <si>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</si>
  <si>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</si>
  <si>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t>
  </si>
  <si>
    <t>No presentar la información requerida por las entidades financieras para la consecución de un nuevo crédito.</t>
  </si>
  <si>
    <t>No cumplir con los indicadores de las leyes 617-358-819.</t>
  </si>
  <si>
    <t>Posibilidad de afectación económica por no presentar la información requerida por las entidades financieras para la consecución de un nuevo crédito por no cumplir con los indicadores de las leyes 617-358-819.</t>
  </si>
  <si>
    <t>Ejecucion y Administracion de procesos</t>
  </si>
  <si>
    <t xml:space="preserve">     Entre 100 y 500 SMLMV </t>
  </si>
  <si>
    <t>Seguimiento mensual a los indicadores requeridos según la normatividad leyes (617-358-819)</t>
  </si>
  <si>
    <t>Preventivo</t>
  </si>
  <si>
    <t>Manual</t>
  </si>
  <si>
    <t>Documentado</t>
  </si>
  <si>
    <t>Continua</t>
  </si>
  <si>
    <t>Con Registro</t>
  </si>
  <si>
    <t>Evitar</t>
  </si>
  <si>
    <t>DEUDA PUBLICA</t>
  </si>
  <si>
    <t>GESTIÓN</t>
  </si>
  <si>
    <t>En curso</t>
  </si>
  <si>
    <t>Inversión a los proyectos priorizados enmarcados dentro del plan de desarrollo.</t>
  </si>
  <si>
    <t>Uso indebido de los recursos del crédito y cambio de destinación sin la informalidades.</t>
  </si>
  <si>
    <t>Posibilidad de afectación económica por Inversión a los proyectos priorizados enmarcados dentro del plan de desarrollo por el uso indebido de los recursos del crédito y cambio de destinación sin la informalidades.</t>
  </si>
  <si>
    <t>Fraude Interno</t>
  </si>
  <si>
    <t>Informes trimestrales al plan de desarrollo donde se verifica la ejecución de los recursos.</t>
  </si>
  <si>
    <t>CORRUPCION</t>
  </si>
  <si>
    <t>Verificación de las fuentes de recursos en la planeación y programación del presupuesto de inversión.</t>
  </si>
  <si>
    <t>Económico y Reputacional</t>
  </si>
  <si>
    <t>Por no dar inicio, suspender e interrumpir sin justa causa el proceso administrativo de cobro coactivo a los deudores.</t>
  </si>
  <si>
    <t>Debido a sanciones por parte de los entes de control.</t>
  </si>
  <si>
    <t>Posibilidad de afectación economica y reputacional por no dar inicio, suspender e interrumpir sin justa causa el proceso administrativo de cobro coactivo a los deudores, debido a sanciones por parte de los entes de control.</t>
  </si>
  <si>
    <t xml:space="preserve">     El riesgo afecta la imagen de la entidad con algunos usuarios de relevancia frente al logro de los objetivos</t>
  </si>
  <si>
    <t xml:space="preserve">Revisión diaria en la base de datos operadora con el fin de verificar los procesos. </t>
  </si>
  <si>
    <t>COACTIVO</t>
  </si>
  <si>
    <t>Por omitir o dilatar actuaciones procesales con la finalidad de generar la pérdida de fuerza ejecutoria del título ejecutivo en beneficio de intereses particulares y  tráfico de influencias para generar el cierre del proceso sin existir mérito para ello favoreciendo a terceros en detrimento de los intereses de la entidad.</t>
  </si>
  <si>
    <t>Debido a sanciones por parte de los entes de control</t>
  </si>
  <si>
    <t>Posibilidad de afectación economica y reputacional por omitir o dilatar actuaciones procesales con la finalidad de generar la pérdida de fuerza ejecutoria del título ejecutivo en beneficio de intereses particulares y  tráfico de influencias para generar el cierre del proceso sin existir mérito para ello favoreciendo a terceros en detrimento de los intereses de la entidad, debido a sanciones por parte de los entes de control.</t>
  </si>
  <si>
    <t xml:space="preserve">Auditoria por parte del profesional especializados de las proyecciones de los abogados. </t>
  </si>
  <si>
    <t>Sin Documentar</t>
  </si>
  <si>
    <t>Sin Registro</t>
  </si>
  <si>
    <t>CORRUPCIÓN</t>
  </si>
  <si>
    <t>pérdida deinformación por ausencia de back up y falta de custodia al no establecer controles de seguridad para impedir la alteración de la información de los procesos administrativos de cobro coactivo tramitados contra los deudores en los aplicativos utilizados por la entidad.</t>
  </si>
  <si>
    <t>Almacemiento sin medios de protección digital y falta de políticas de seguridad y control digital</t>
  </si>
  <si>
    <t>Posibilidad de afectación economica y reputacional por pérdida deinformación por ausencia de back up y falta de custodia al no establecer controles de seguridad para impedir la alteración de la información de los procesos administrativos de cobro coactivo tramitados contra los deudores en los aplicativos utilizados por la entidad por almacemiento sin medios de protección digital y falta de políticas de seguridad y control digital</t>
  </si>
  <si>
    <t>Fallas Tecnologicas</t>
  </si>
  <si>
    <t xml:space="preserve">     El riesgo afecta la imagen de de la entidad con efecto publicitario sostenido a nivel de sector administrativo, nivel departamental o municipal</t>
  </si>
  <si>
    <t xml:space="preserve">Incluir un producto relacionado en el plan de desarrollo con infrastructura tecnologica. </t>
  </si>
  <si>
    <t>SEGURIDAD DE LA INFORMACIÓN</t>
  </si>
  <si>
    <t>Incumplimiento de los informes contables según la normatividad legal vigente</t>
  </si>
  <si>
    <t>Por la no aplicación de nuevas normas o legalización aplicable</t>
  </si>
  <si>
    <t>Posibilidad de afectación economica y reputacional por Incumplimiento de los informes contables según la normatividad legal vigente  debido a la no aplicación de nuevas normas o legalización aplicable.</t>
  </si>
  <si>
    <t>Capacitación al personal encargado de realizar los informes; adicionalmente revisión y validación con la normatividad vigente.</t>
  </si>
  <si>
    <t>CONTADURIA</t>
  </si>
  <si>
    <t xml:space="preserve"> Presentar información errónea, suministrada por parte de los servidores públicos.</t>
  </si>
  <si>
    <t>Desconocimiento de los principios y características de las norma técnicas, procedimentales e instrumentales de la información por parte de los servidiores públicos.</t>
  </si>
  <si>
    <t>Posibilidad de afectación economica y reputacional por Presentar información errónea, suministrada por parte de los servidores públicos, debido al desconocimiento de los principios y características de las norma técnicas, procedimentales e instrumentales de la información por parte de los servidiores públicos.</t>
  </si>
  <si>
    <t>Capacitación al personal encargado de realizar los informes; adicionalmente revisión y validación con la normatividad vigente, aplicada en cada informe presentado.</t>
  </si>
  <si>
    <t>Ausencia de políticas de seguridad en la consolidadación de la información a reportar</t>
  </si>
  <si>
    <t>Falta de recursos de segunda instancia de la información previa a la publicación</t>
  </si>
  <si>
    <t>Posibilidad de afectación economica y reputacional por ausencia de políticas de seguridad en la consolidadación de la información a reportar debido a  la falta de recursos de segunda instancia de la información previa a la publicación</t>
  </si>
  <si>
    <t xml:space="preserve">Incluir un producto relacionado en el plan de desarrollo con mejora de la infrastructura tecnologica. </t>
  </si>
  <si>
    <t>Multa ó sanción del ente regultador.</t>
  </si>
  <si>
    <t>Demora en la gestión de procesos en Actas de Aprención, Decomiso de Mercancias y Auditorías por fuera de los terminos legales.</t>
  </si>
  <si>
    <t>Posibilidad de afectación economica por multa ó sanción del ente regultador debido a la demora en la gestión de procesos en Actas de Aprención, Decomiso de Mercancias y Auditorías por fuera de los terminos legales.</t>
  </si>
  <si>
    <t>Revisión diaria de actas de aprención, decomiso de mercancías y auditorías realizados.</t>
  </si>
  <si>
    <t>FISCALIZACIÓN E INVESTIGACIÓN</t>
  </si>
  <si>
    <t xml:space="preserve"> Falta de actualización constante y permanente de los datos  de constribuyentes en los sistemas de información que generan procesos administrativos.</t>
  </si>
  <si>
    <t xml:space="preserve">Posibilidad de afectación economica y reputacional por multa ó sanción del ente regultador debido a la  falta de actualización constante y permanente de los datos  de constribuyentes en los sistemas de información que generan procesos administrativos. </t>
  </si>
  <si>
    <t>Revisión mensual de bases de datos actualizadas de contribuyentes.</t>
  </si>
  <si>
    <t>Favorecimiento a terceros</t>
  </si>
  <si>
    <t>Procesos Administrativos de Actas de Cierre, Operativos de Fiscalización y Auditorias.</t>
  </si>
  <si>
    <t>Posibilidad de afectación economica y reputacional por favorecimiento a terceros en los procesos administrativos de Actas de Cierre, Operativos de Fiscalización y Auditorias.</t>
  </si>
  <si>
    <t>Revisión de los estados de procesos en el sistema de información con los datos suministrados de los contribuyentes.</t>
  </si>
  <si>
    <t>Perdida de información física y digital de expendientes y procesos administrativos de la secretaría por inadecuado manejo de documentación</t>
  </si>
  <si>
    <t>Falta de políticas de seguridad digital y políticas de acceso y control a la información</t>
  </si>
  <si>
    <t>Posibilidad de afectación economica y reputacional por perdida de información física y digital de expendientes y procesos administrativos de la secretaría debido inadecuado manejo de documentación por falta de políticas de seguridad digital y políticas de acceso y control a la información.</t>
  </si>
  <si>
    <t>Revisión mensual de los expedientes físicos y digitales generados por el área.</t>
  </si>
  <si>
    <t>Manipulación indebida de la información financiera, para beneficio personal o de terceros.</t>
  </si>
  <si>
    <t>Desconocimiento en el cambio de la normatividad tributaria, fallas técnicas, errores humanos.</t>
  </si>
  <si>
    <t>Posibilidad de afectación economica y reputacional por manipulación indebida de la información financiera, para beneficio personal o de terceros por desconocimiento en el cambio de la normatividad tributaria, fallas técnicas, errores humanos.</t>
  </si>
  <si>
    <t>Revisión periódica de los documentos generados en el área relacionados con los pagos.</t>
  </si>
  <si>
    <t>PRESUPUESTO</t>
  </si>
  <si>
    <t>Incumplimiento en la ejecución al PAC</t>
  </si>
  <si>
    <t xml:space="preserve">No incorporar totalmente y de forma oportuna los ingresos </t>
  </si>
  <si>
    <t>Posibilidad de afectación economica y reputacional por Incumplimiento en la ejecución al PAC por no incorporar totalmente y de forma oportuna los ingresos.</t>
  </si>
  <si>
    <t>Revisión diaría de ejecuciones de tesorería y concialiaciones bancaria.</t>
  </si>
  <si>
    <t>TESORERÍA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</si>
  <si>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</si>
  <si>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</si>
  <si>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Gestion del Desarrollo Social</t>
  </si>
  <si>
    <t>Gestionar políticas sociales promoviendo, articulando e impulsando acciones conjuntas con los sectores públicos y privados para mejorar las condiciones de vida de la población residente en el Departamento de Norte de Santander</t>
  </si>
  <si>
    <t>Reputacional</t>
  </si>
  <si>
    <t>Falta de correcta aplicación de talleres, actividades y procesos de programa, conllevando a la pérdida de credibilidad en la institución por parte de la comunidad</t>
  </si>
  <si>
    <t xml:space="preserve">debido a la falta de personal idoneo  por incumplimiento en la normatividad asociada a los requisitos del cargo </t>
  </si>
  <si>
    <t>Posibilidad de afectacion reputacional perdida de procesos culturales y sociales, queja de los grupos de interes debido a la falta de personal idoneo  por incumplimiento en la normatividad asociada a los requisitos del cargo, baja caidad de la información e impacto de los conocimientos.</t>
  </si>
  <si>
    <t>Usuarios, productos y practicas , organizacionales</t>
  </si>
  <si>
    <t xml:space="preserve">     El riesgo afecta la imagen de alguna área de la organización</t>
  </si>
  <si>
    <t>El personal tallerista debe actualizar información que mejore sus procesos técnicos y metodológicos con la comunidad, a través de estudios en el área, etc.</t>
  </si>
  <si>
    <t>Correctivo</t>
  </si>
  <si>
    <t xml:space="preserve">EL JEFE DE TALENTO HUMANO UNA VEZ POR AÑO DESARROLLA UNA VERIFICACION DE TITULOS UNIVERSITARIOS Y DE EXPERIENCIA DE LA HOJA DE VIDA DE LOS SERVIDORES QUE PERTENECEN A LA ENTIDAD EN CASO DE ENCONTRAR DESVIACIONES SE GENERA LA ALERTA AL REPRESENTANTE LEGAL Y SE GENERA LA ALERTA EN EL COMITE COORDINADOR DE CONTORL INTERNO, EL SOPORTE DE LA VERIFICACION QUEDARIAN EN LOS OFICIONS INTERNOS LASRESPUESTAS DELAS UNIVERSIDADES Y LAS RESPUESTAS DELAS EMPRESAS CONSULTADAS , LA FUENTE DE INFORMACION SON LAS HOJAS DE DE LOS FUNCIONARIOS Y CONTRATISTAS </t>
  </si>
  <si>
    <t>Aleatoria</t>
  </si>
  <si>
    <t>Aceptar</t>
  </si>
  <si>
    <t>Detectivo</t>
  </si>
  <si>
    <t>Falta de registro de datos de población atendida y caractrizada. Fichas asistencia y fichas PILI</t>
  </si>
  <si>
    <t>Falta de datos personales que permitan generar estadísticas reales</t>
  </si>
  <si>
    <t>Posibilidad de afectación reputacinal por falla en el procedimiento de llenado de datos por parte de la población beneficiada y de las personas a cargo de pasar los formatos en eventos.</t>
  </si>
  <si>
    <t xml:space="preserve">     Mayor a 500 SMLMV </t>
  </si>
  <si>
    <t>Sensibilización en la población (usuarios) en el tema de la importancia de dar todos los datos en las asistencias para generar un proceso estadístico real.</t>
  </si>
  <si>
    <t>Sensibilizar a los contratistas en la responsabilidad de verificar la información aportada y genrar herramientas para que la población beneficiada suministre información completa</t>
  </si>
  <si>
    <t>Reducir (mitigar)</t>
  </si>
  <si>
    <t>POR DENUNCIA ,QUEJAS ,REQUERIMIENTO PORPARTE DELAS ENTIDADES ASEGURADORAS , QUEJAS POR PARTE DELOS SERVIDORES AFECTADOS</t>
  </si>
  <si>
    <t>DEBIDO AL INCUMPLIMIENTO EN LOS PAGOS DE SEGURIDAD SOCIAL INTEGRAL</t>
  </si>
  <si>
    <t>POSIBILIDAD DE AFECTACION ECONOMICO Y REPUTACIONAL POR DENUNCIA ,QUEJAS ,REQUERIMIENTO PORPARTE DELAS ENTIDADES ASEGURADORAS , QUEJAS POR PARTE DELOS SERVIDORES AFECTADOS DEBIDO AL INCUMPLIMIENTO EN LOS PAGOS DE SEGURIDAD SOCIAL INTEGRAL</t>
  </si>
  <si>
    <t xml:space="preserve">EL PROFESIONAL UNIVERSITARIO VERIFICA LAS PLATAFORMAS DONDESE ESTAN EJECUTANDO LOS RESPECTIVOS PAGOS ESTE CONTROL SEEJECUTA MENSUALMENTE ENCASO DE ENCONTRAR DESVIACIONES GENERA LA ALERTA AL JEFE DE TALENTO HUMANO CON COPIA A LA SECRETARIA DE HACIENDA  PARA PROCEDER INMEDIATAMENTE A GENERAR EL PAGO EL SOPORTE DEL CONTROL  ES LA CERTIFICACION DE LA AFILIACION ACTIVA Y PAGO DE LA PLANILLA , LA FUENTE DE INFORMACION ES LA PLATAFORMA DE SEGURIDAD SOCIAL INTEGRAL </t>
  </si>
  <si>
    <t xml:space="preserve">GESTION DE LAS TECNOLOGÍAS </t>
  </si>
  <si>
    <t xml:space="preserve">Dar el apoyo tecnológico mediante el uso y aprovechamiento de las Tecnologías de la Información y Comunicaciones para lograr la prestación de trámites y servicios más cientes con calidad y con una administración más transparente y participativa
</t>
  </si>
  <si>
    <t>Aplica a todas las acciones de planificación, ejecución, capacitación , control y
supervisión de las Tecnología de la Información y las comunicaciones para la
Transformación Digital institucional</t>
  </si>
  <si>
    <t xml:space="preserve">En las funciones que cumple el comité institucional de gestión y desempeño  no se des criben las funciones inherentes a preservar la seguirdad y proivacidad e la información </t>
  </si>
  <si>
    <t xml:space="preserve">No se han atendido los lineamientos del FURAG en lo que respecta a la planeación estratégica (funciones del comité) </t>
  </si>
  <si>
    <t>Posibilidad de que la entidad no cuente con un responsable de la seguridad y privacidad de la información acorde con el modelo MSPI establecido por el MINTIC  adoptado mediante Resolucioón 00500 de 2021</t>
  </si>
  <si>
    <t>Muy Baja</t>
  </si>
  <si>
    <t>Moderado</t>
  </si>
  <si>
    <t>Atender de forma precisa  lo dispuesto en la Resolución 00500 de 2021 y en lo dispuesto por el FURAG en la política de Planeación Estratégica en lo que respecta al ajuste de las funciones del comité instituicional dfe gestión y desempeño incorporando las funciones y rol (agente de la SD) de la política de seguridad digital de la entidad .</t>
  </si>
  <si>
    <t>25%</t>
  </si>
  <si>
    <t xml:space="preserve">Ajustar  el acto administrativo de creación del comité institucional de gestión y desempeño de la gobernación incorporando las funciones y rol (agente de SD) de la seguridad digital de la entidad conforme la Resolucuioón 00500 de 2021 y FURAG - política de planeación estratégica </t>
  </si>
  <si>
    <t xml:space="preserve">Comité de G yD </t>
  </si>
  <si>
    <t xml:space="preserve">Control interno de gestión y TIC </t>
  </si>
  <si>
    <t xml:space="preserve">Articular entre  el agente de SD y la secretaría TIC  la actualización del diagnóstico de la seguridad y privacidad de la información de la entidad utilziando el instrumento de evaluación dado como lineamiento por el Mintic mediante Resolución 00500 de 2021 y presentarlo ante el comité para su acptación y aprobación. El último diagnóstico de SPI fue elaborado en el año 2019. De acuerdo al nivel de robustez de la entidad este se debe actualizar cada seis meses en el marco del Modelo de Seguridad y Privacidad de la Información (MSPI) en sus fases de planificación y seguimiento) </t>
  </si>
  <si>
    <t>Menor</t>
  </si>
  <si>
    <t>Bajo</t>
  </si>
  <si>
    <t>Actualizar el diagnóstico de SPI de la entidad utilizando el instrumento de evaluación establecido por el MINTIC  en la Resolución 00500 de 2021</t>
  </si>
  <si>
    <t xml:space="preserve">Agente de  SD y TIC </t>
  </si>
  <si>
    <t xml:space="preserve">Control Interno de Gestión </t>
  </si>
  <si>
    <t xml:space="preserve">Implementar el Modelo de Seguridad y Privacidad de la Información, actualizar la política de SPI, los planes institucionales de políticas de seguridad, plan de tratamento de riesgos de SPI, Plan de Gestión de Incidentes y presentarlo ante el comité para su aceptación y aprobación </t>
  </si>
  <si>
    <t>Implementar el MSPI basado en la actualización del diagnóstico y ejecutar las fases de planificación, operación, verificación y acciones de mejora de la seguridad y privacidad de la información como un ciclo PHVA</t>
  </si>
  <si>
    <t xml:space="preserve">En curso </t>
  </si>
  <si>
    <t/>
  </si>
  <si>
    <t xml:space="preserve">Incumplimiento de Resolución 1126 de 2021 </t>
  </si>
  <si>
    <t>No  realizar con oportunidad la contratación de la III fase de IPV6 (Pruebas de Funcionalidad de IPV6)</t>
  </si>
  <si>
    <t>Posibilidad de que la entidad tenga un Internet limitado para seguir funcionando normalmente; 
Un mayor costo al aplazar la adopción de IPv6 a futuro;
Una afectación en el tiempo de las operaciones y servicios de Internet al continuar 
 trabajando sobre IPv4, dado que a mediano plazo todo se soportará sobre el nuevo protocolo.</t>
  </si>
  <si>
    <t>Anual</t>
  </si>
  <si>
    <t>Muy Alta</t>
  </si>
  <si>
    <t xml:space="preserve">     El riesgo afecta la imagen de la entidad a nivel nacional, con efecto publicitarios sostenible a nivel país</t>
  </si>
  <si>
    <t>Catastrófico</t>
  </si>
  <si>
    <t>Extremo</t>
  </si>
  <si>
    <t>Culminar  el proceso de transición al protocolo IPv6 en convivencia con el protocolo 
IPv4 (fase III pruebas de funcionalidad de IPV6 en doble pila y luego único)</t>
  </si>
  <si>
    <t>Probabilidad</t>
  </si>
  <si>
    <t>Automático</t>
  </si>
  <si>
    <t>50%</t>
  </si>
  <si>
    <t>Media</t>
  </si>
  <si>
    <t xml:space="preserve">Adoptar el Protocolo IVP6 de acuerdo a los plazos establecidos </t>
  </si>
  <si>
    <t xml:space="preserve">TIC y General </t>
  </si>
  <si>
    <t>Hacer seguimiento al proceso de implementación de la fase III verificando la convivencia de IPV6 con IPV4 con base en las actividades y entregables del plan de trabajo elaborado por TIC correspondiente a la Fase I "Planeación de IPV6"</t>
  </si>
  <si>
    <t>Mayor</t>
  </si>
  <si>
    <t>Alto</t>
  </si>
  <si>
    <t xml:space="preserve">Desarrollar las actividades y entregables descritos en la Fase I de planeación de IPV6  </t>
  </si>
  <si>
    <t xml:space="preserve">TIC </t>
  </si>
  <si>
    <t xml:space="preserve">Control Interno de Gestión  y Comité institucional </t>
  </si>
  <si>
    <t xml:space="preserve">Desconocimiento de las compras públicas por la TVEC </t>
  </si>
  <si>
    <t xml:space="preserve">Las capacidades de gestión de TI  no se fortalecen en la entidad al no utilizar los Acuerdo Marco de Precios (AMP)  en todo proceso de adquisiones de bienes y servicios asociados a TI </t>
  </si>
  <si>
    <t xml:space="preserve">Posibilidad de riesgos de corrupción en la contratación de B y S de TI al no utilizar  AMP  de Colombia Compra Eficiente </t>
  </si>
  <si>
    <t>El Comité Institucional de Gestión y Desempeño deberá expedir las directrices para que las dependencias responsables de adquisición de B y S de TI utilicen los AMP a través del portal Colombia Compra Eficiente</t>
  </si>
  <si>
    <t xml:space="preserve">Remitir a todas las dependencias ordenadoras de gasto invitando a utilizar los AMP para adquirir B y S de TI </t>
  </si>
  <si>
    <t>General</t>
  </si>
  <si>
    <t>Comité Institucional de Gestión y Desempeño</t>
  </si>
  <si>
    <t xml:space="preserve">Hacer seguimiento al cumplimiento del Decreto 310 de 2021  y a la Directriz de la alta dirección remitida a las dependencias </t>
  </si>
  <si>
    <t>30%</t>
  </si>
  <si>
    <t>Baja</t>
  </si>
  <si>
    <t xml:space="preserve">Solicitar a todas las dependencias que contratan B y S de TI la remisión de las Ordenes de Compra realziadas por  AMP de Colombia Compra Eficiente </t>
  </si>
  <si>
    <t>TIC</t>
  </si>
  <si>
    <t xml:space="preserve">La entidad  desconoce  el uso y operación de los servicos ciudadanos digitales (SCD), componente de Interoperabilidad </t>
  </si>
  <si>
    <t xml:space="preserve">Se desconoce los plazos, lineamientos y condiciones del Decreto 620 de 2020 y Resolución 1126 de 2021 Anexo 1 para uso y operación de los SCD </t>
  </si>
  <si>
    <t>Posibilidad de disminuir el índice de desempeño institucional de la política de Gobieno Digital  al no darse cumplimiento al habilitador de Servciios Ciuduadanos Digitales por no aplicar el marco de interoperabilidad  dentro de la entidad que le permita intercambiar información con otras entidades para optimizar sus procesos y prestación de  trámites y servicios</t>
  </si>
  <si>
    <t>Semestral</t>
  </si>
  <si>
    <t>Implementar en la entidad  el Marco de Interoperabilidad  establecido por el Mintic mediante Decreto 620 de 2020</t>
  </si>
  <si>
    <t xml:space="preserve">Ejecutar el plan de trabajo y acciones de mejora del informe de nivel de madurez de interoperabilidad que posee la entidad actualmente cumpliendo con los Dominios Político legal, Organizacional, Semántico y Técnico del MDI </t>
  </si>
  <si>
    <t>Todas las áreas</t>
  </si>
  <si>
    <t>Apoyo a la Gestión Municipal e Institucional</t>
  </si>
  <si>
    <t>Apoyar la Gestión Municipal e institucional, mediante la Asistencia Técnica, Seguimiento, Monitoreo y Evaluación, para el cumplimiento de las Competencias legales y Constitucionales</t>
  </si>
  <si>
    <t>Desconocimiento de la gratuidad del servicio de Asistencia Técnica.</t>
  </si>
  <si>
    <t>Conocimiento centralizado en pocas personas</t>
  </si>
  <si>
    <t>Posibilidad de afectación reputacional por solicitud o recepción de dadivas a cambio de realizar la asistencia técnica</t>
  </si>
  <si>
    <t>El proceso de Comunicaciones realizará divulgaciones en la sede electrónica de la entidad sobre la gratuidad del servicio.</t>
  </si>
  <si>
    <t xml:space="preserve">Cada dependencia tendra su directorio de personal que presta asistencia técnica. </t>
  </si>
  <si>
    <t xml:space="preserve">Gestion del Talento Humano </t>
  </si>
  <si>
    <t>Administrar el ciclo de vida del servidor público (ingreso, desarrollo y retiro) de la Entidad, mediante planes, programas y demás acciones que permitan su desarrollo integral, en pro 
del mejoramiento continuo y para así mismo, dar cumplimiento a la misión y objetivos institucionales.</t>
  </si>
  <si>
    <t>El proceso inicia con la identificación de necesidades de personal a suplir y finaliza con la formulación de las acciones necesarias que permitan la mejora continua del proceso.</t>
  </si>
  <si>
    <t xml:space="preserve">Posibilidad de afectacion economica y reputacional por demanda multa o sancion del Entes de Control , queja de los grupos de interes </t>
  </si>
  <si>
    <t xml:space="preserve">Posibilidad de afectacion economica y reputacional por demanda multa o sancion del Entes de Control , queja de los grupos de interes debido a la falta de personal idoneo  por incumplimiento en la normatividad asociada a los requisitos del cargo </t>
  </si>
  <si>
    <t xml:space="preserve">EL JEFE DE TALENTO HUMANO (RESPONSABLE)CADA VEZ QUE SE CONTRATA UN PROFESIONAL (PERIODICIDAD) VERIFICA LOS REQUISITOS DE ESTUDIO Y EXPERIENCIA (ACCION DE CONTROL) ATRAVEZ DE UNA LISTA DE CHEQUEO(SOPORTE DEL CONTROL)PARA CADA HISTORIA LABORAL , EN CASO DE EVIDENCIAR DESVIACIONES SE INFORMA AL REPRESENTANTE Y ALA PERSONA (DESVIACIONES), LA FUENTE DE INFORMACION PARA EL JEFE SON LOS ESTUDIOS PREVIOS Y EL MANUAL DE FUNCIONES </t>
  </si>
  <si>
    <t xml:space="preserve"> POR DEMANDA DE UN SERVIDOR</t>
  </si>
  <si>
    <t xml:space="preserve">PROVISION EN LOS RECURSOS ASIGNADOS PARA LA PENSION DEL FUNCIONARIO </t>
  </si>
  <si>
    <t xml:space="preserve">POSIBILIDAD DE AFECTACION ECONOMICA POR DEMANDA DE UN SERVIDOR DEBIDO A UNA FALTA DE PROVISION EN LOS RECURSOS ASIGNADOS PARA LA PENSION DEL FUNCIONARIO </t>
  </si>
  <si>
    <t>EL JEFE DE TALENTO HUMANO VALIDA MEDIANTE  LA EXPEDICION DEL CERTIFICADO DE DISPONIBILIDAD PRESUPUESTAL  UNA VEZ AL AÑO EN CASO DE ENCONTRAR CARENCIA DE RECURSOS O CONTAR CON PREPENSIONADOS SE GENERA LA  ALERTA AL REPRESENTANTE LEGAL DONDE LA FUENTE DE INFORMACION NACE DEL PROCESO DE GESTION PRESUPUESTAL</t>
  </si>
  <si>
    <t>EL SECRETARIO DE HACIENDA VERIFICA LOS RECURSOS NO AFORADOS  DISPONIBLE PARA CUMPLIR LAS OBLIGACIONES PENDIENTES ESTE CONTROL SE DESARROLLA 3 VECES EN EL AÑO EN DADO CASO DE  ENCONTRAR DESVIACIONES SE GENERA LA ALERTA AL REPRESENTE LEGAL Y SE COMUNICA AL COMITE DESANEAMIENTO CONTABLE , ESTE CONTROL NACE A PARTIR DEL PROGRAMA  CONTABLE DE LA ENTIDAD</t>
  </si>
  <si>
    <t>GESTIÓN DEL DESARROLLO DE LA INFRAESTRUCTURA TERRITORIAL</t>
  </si>
  <si>
    <t xml:space="preserve">Gestionar las acciones necesarias para el desarrollo de la infraestructura territorial mediante el diseño, implementación y/o ejecución de proyectos que incentiven el aumento de las inversiones públicas y/o privadas para la construcción, mejoramiento y mantenimiento de la misma; con el fin de fortalecer el desarrollo de la capacidad productiva y competitiva de la región contribuyendo al mejoramiento de la calidad de vida de los Nortesantandereanos, en armonía con el medio ambiente. </t>
  </si>
  <si>
    <t>Inicia con la identificación de las necesidades de infraestructura  contempladas en el Plan de Desarrollo Departamental articuladas con los lineamientos impartidos por el Gobierno Nacional, continua con la ejecución y verificación del cumplimiento del proceso y  termina con la toma de acciones correctivas.</t>
  </si>
  <si>
    <t>No asignación de recursos</t>
  </si>
  <si>
    <t>No inclusión en el Plan Anual de Adquisiciones
Falta de gestión interna para la asignación oportuna  de los recursos  
Deficiencia en la sustentacion de los proyectos de acuerdo a las directrices</t>
  </si>
  <si>
    <t>Posibilidad de afectacion reputacional por la no inclusion de proyectos en el PAA, falta de gestion interna para la asignación oportuna de recursos y definiciencia en la sustentación de los proyectos de acuerdo a las directrices que generan la no asignaciòn de recursos para la construcción, mantenimiento y /o mejora de la infraestructura territorial del departamento</t>
  </si>
  <si>
    <t xml:space="preserve">Verificacion y actualizacion del PAA
Permanentes reuniones y seguimiento a los objetivos del Plan de Acción
Rigurosidad en la planeacion y formulación de los proyectos
</t>
  </si>
  <si>
    <t>Inconformidad y alteraciones sociales</t>
  </si>
  <si>
    <t>Deficiencia en la priorización de proyectos</t>
  </si>
  <si>
    <t xml:space="preserve">Posibilidad de afectacion reputacional por deficiencia en la priorización de proyectos que se ajusten a las necesidades de la comunidad generando inconformidad y alteraciones sociales </t>
  </si>
  <si>
    <t>Consolidar los requerimientos de la comunidad y entes territoriales.
Definir los tramos a intervenir teniendo en cuenta los resultados de la caracterizacion vial.
Socializar con la comunidad los resultados de los anteriores controles en aras de establecer los proyectos prioritarios.</t>
  </si>
  <si>
    <r>
      <rPr>
        <b/>
        <sz val="14"/>
        <color theme="9" tint="-0.249977111117893"/>
        <rFont val="Arial Narrow"/>
        <family val="2"/>
      </rPr>
      <t xml:space="preserve">*Nota: </t>
    </r>
    <r>
      <rPr>
        <sz val="14"/>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</si>
  <si>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Seguimiento Control y Evaluacion </t>
  </si>
  <si>
    <t>Establecer los mecanismo necesarios para ejercer el autocontrol y Evaluación  sobre los procesos áreas y actividades de la Entidad, con el fin de verificar el cumplimiento de las metas aplicables, el marco legal y las  demás disposiciones planificadas, con el fin de garantizar el enfoque hacia la mejora  continua y aumentar de esta manera la efectividad en el desarrollo  de las operaciones de la Entidad</t>
  </si>
  <si>
    <t>Pérdida de credibilidad</t>
  </si>
  <si>
    <t>Posibilidad de pérdida reputacional por hallazgos generados por los organismos de control y/o notificaciones de entidades externas debido a la presentación de los informes de ley por fuera de los términos</t>
  </si>
  <si>
    <t xml:space="preserve">1. El jefe de control interno revisa el tablero de control de informes del plan anual de auditoria y seguimiento con el fin de asegurar la presentación de informes en los términos de ley 
2.  verifica mensualmente en el plan anual de auditorias y seguimientos, los informes próximos a presentar con el fin de informar a los responsables de los procesos el alistamiento y la oportuna entrega de las evidencias
3. El equipo de trabajo de  la oficina de control interno verifica mensualmente en el plan anual de auditorias y seguimientos, los informes próximos a presentar con el fin de  verficar el cumplimiento oportuno  en la ejecución del  Plan de Auditoria . entrega de las evidencias
</t>
  </si>
  <si>
    <t xml:space="preserve"> Inadecuados pronunciamientos en la generación de informes de auditoría,  opiniones e interpretaciones por:
 1. Incumplimiento de los lineamientos definidos en los procedimientos
2. Insumos no disponibles o incompletos
3. Debilidades en la competencia del personal
4. Desconocimiento de la normativa vigente</t>
  </si>
  <si>
    <t xml:space="preserve">Posibilidad de afectación reputacional por pérdida de credibilidad debido a inadecuados pronunciamientos en la generación de informes de auditoría, opiniones e interpretaciones </t>
  </si>
  <si>
    <t>media</t>
  </si>
  <si>
    <t xml:space="preserve">     El riesgo afecta la imagen de la entidad internamente, de conocimiento general, nivel interno, de junta dircetiva y accionistas y/o de provedores</t>
  </si>
  <si>
    <t xml:space="preserve">El profesional de la Oficina de Control Interno de acuerdo a su competencia proyecta informes de auditoría, opiniones e interpretaciones, los cuales son revisados por el Jefe de la Oficina de Control Interno cada vez que se requiera.
Si en su revisión se detectan observaciones se devuelve al profesional para su respectivo ajuste.
Evidencias de la ejecución del control: correos electrónicos, informes de auditoría, opiniones e interpretaciones numerados.
</t>
  </si>
  <si>
    <t>1. Realizar seguimiento mensual a la gestión en general realizada por la Oficina de Control Interno en el marco del proceso de evaluación independiente socializando los lineamientos vigentes en materia de control interno</t>
  </si>
  <si>
    <t>Oficina de Control Interno</t>
  </si>
  <si>
    <t>Mensual</t>
  </si>
  <si>
    <t>El profesional de la Oficina de Control Interno cumple con lo establecido en el procedimiento P-C-EIN-01 Evaluación Independiente, en lo relacionado a la generación de los informes preliminares de auditoría donde se cuenta con un tiempo para objetar las observaciones por el auditado las cuales quedan en firme en el informe final, cada vez que se realice un informe auditor.
Evidencia de la ejecución del control: informe preliminar de auditoría, comunicaciones oficiales internas, informe final de auditoría</t>
  </si>
  <si>
    <t xml:space="preserve">Hallazgos de Entes de Control </t>
  </si>
  <si>
    <t xml:space="preserve">Limitaciones en el alcance de los temas objeto de evaluación por:
1. Limitación de presupuesto para el proceso
2. Baja capacidad instalada.
3. Debilidades en la priorización de temas objeto de evaluación
4. Desconocimiento de los procesos de alto impacto para el cumplimiento de los objetivos institucionales.
5. Desconocimiento de la normativa vigente
</t>
  </si>
  <si>
    <t>Posibilidad de afectación reputacional por hallazgos de Entes de Control debido a las limitaciones en el alcance de los temas objeto de evaluación.</t>
  </si>
  <si>
    <t>El Jefe de la Oficina de Control Interno cumple con lo establecido en el procedimiento P-C-EIN-01 Evaluación Independiente, definiendo el plan de auditoría para la vigencia en donde se establece el alcance de cada una de las evaluaciones a realizar.
El plan de auditoría es revisado y aprobado por el Comité Institucional de Coordinación de Control Interno, si se presentan observaciones se devuelve para su ajuste.
Evidencia de la ejecución del control: Plan de auditoría y las actas del Comité Institucional de Coordinación de Control Interno</t>
  </si>
  <si>
    <t>1. Realizar ejercicios de priorización de evaluaciones o auditorías a adelantar por la OCI, de acuerdo a los lineamientos del DAFP</t>
  </si>
  <si>
    <t>2. Realizar seguimiento mensual a la gestión en general realizada por la Oficina de Control Interno en el marco del proceso de evaluación independiente socializando los lineamientos vigentes en materia de control interno</t>
  </si>
  <si>
    <t>Actas de reunión</t>
  </si>
  <si>
    <t xml:space="preserve">Pérdida de imagen y credibilidad </t>
  </si>
  <si>
    <t xml:space="preserve">Coadministración que se llegue a presentar por la participación en la gestión de los procesos del Minambiente por:
1. Falta de claridad en la definición del alcance y objetivo del proceso auditor.
2. Desviación en la aplicación de procedimientos frente a las funciones de la oficina de control interno.
3.  Debilidades en la independencia de las actuaciones de la OCI
4. Debilidades en las instrucciones sobre la atención de temas de control interno, apoyo para la solución de trámites de atención a requerimientos de Entes de Control
</t>
  </si>
  <si>
    <t>Posibilidad de afectación reputacional por pérdida de imagen y credibilidad debido a la coadministración que se llegue a presentar por la participación en la gestión de los procesos del Minambiente.</t>
  </si>
  <si>
    <t>Ejecución y Administración de procesos</t>
  </si>
  <si>
    <r>
      <t xml:space="preserve">El profesional de la Oficina de Control Interno de acuerdo a su competencia proyecta informes de auditoría, opiniones e interpretaciones, los cuales son revisados por el Jefe de la Oficina de Control Interno cada vez que se requiera.
Si en su revisión se detectan observaciones se devuelve al profesional para su respectivo ajuste.
</t>
    </r>
    <r>
      <rPr>
        <b/>
        <sz val="10"/>
        <color theme="1"/>
        <rFont val="Arial Narrow"/>
        <family val="2"/>
      </rPr>
      <t>Evidencias de la ejecución del control:</t>
    </r>
    <r>
      <rPr>
        <sz val="10"/>
        <color theme="1"/>
        <rFont val="Arial Narrow"/>
        <family val="2"/>
      </rPr>
      <t xml:space="preserve"> correos electrónicos, informes de auditoría, opiniones e interpretaciones numerados.</t>
    </r>
  </si>
  <si>
    <t>1. Realizar seguimiento mensual a la gestión en general realizada por la Oficina de Control Interno en el marco del proceso de evaluación independiente</t>
  </si>
  <si>
    <t xml:space="preserve">Actas de reunión </t>
  </si>
  <si>
    <r>
      <t xml:space="preserve">El profesional de la Oficina de Control Interno en caso que se requieran conceptos técnicos adicionales consulta a los Entes Reguladores en la materia, con el fin de generar informes o productos de auditoría de acuerdo a lo establecido en la normativa vigente.
Se proyecta el pronunciamiento teniendo en cuenta los conceptos solicitados y se remite para revisión del jefe de la OCI, si en su revisión se detectan observaciones se devuelve al profesional para su respectivo ajuste.
</t>
    </r>
    <r>
      <rPr>
        <b/>
        <sz val="10"/>
        <color theme="1"/>
        <rFont val="Arial Narrow"/>
        <family val="2"/>
      </rPr>
      <t>Evidencias de la ejecución del control:</t>
    </r>
    <r>
      <rPr>
        <sz val="10"/>
        <color theme="1"/>
        <rFont val="Arial Narrow"/>
        <family val="2"/>
      </rPr>
      <t xml:space="preserve"> comunicaciones oficiales del Ente regulador sobre conceptos técnicos solicitados (cuando aplique)</t>
    </r>
  </si>
  <si>
    <t>2. Realizar proceso de inducción a profesionales que ingresan a la oficina de control interno a ejercer rol de auditores, respecto de lo que se define como la coadministración</t>
  </si>
  <si>
    <t>Cuando se Requiera</t>
  </si>
  <si>
    <t>GESTIÓN DE CALIDAD</t>
  </si>
  <si>
    <t xml:space="preserve"> :   Aplicar los atributos de calidad del modelo integrado de planeación y gestión (MIPG) mediante la implementación del ciclo planificar, hacer, verificar y actuar (PHVA) para la mejora continua en la operatividad y el logro de los objetivos institucionales de la Gobernación de Norte de Santander</t>
  </si>
  <si>
    <t xml:space="preserve">Inicia con la aplicación de los atributos de calidad a toda la gestión administrativa a partir de la recepción de necesidades y finaliza con la medición, análisis y evaluación de los servicios, generando mejora continua en todos los procesos institucionales </t>
  </si>
  <si>
    <t>INCONFORMIDAD EN LOS USUARIOS</t>
  </si>
  <si>
    <t xml:space="preserve"> Productos y o Servicios NO Conformes </t>
  </si>
  <si>
    <r>
      <rPr>
        <sz val="24"/>
        <rFont val="Arial Narrow"/>
        <family val="2"/>
      </rPr>
      <t>Posibilidad de afectación reputacional por INCONFORMIDAD EN LOS USUARIOS AL RECIBIR UN  Productos y o Servicios NO Conformes en la Gobernación de Norte de Santander</t>
    </r>
    <r>
      <rPr>
        <sz val="20"/>
        <rFont val="Arial Narrow"/>
        <family val="2"/>
      </rPr>
      <t>.</t>
    </r>
  </si>
  <si>
    <t>Pérdida Reputacional</t>
  </si>
  <si>
    <t>leve</t>
  </si>
  <si>
    <t>Los Secretarios de Despacho. Jefes de Oficina,  revisarán las respuestas dadas a los  trámites u OPA, previa aprobación de la mismas.</t>
  </si>
  <si>
    <t>Capacitación del talento humano para el desarrollo de las funciones hacia una entidad más eficiente</t>
  </si>
  <si>
    <t>Área de talento humano de la entidad</t>
  </si>
  <si>
    <t>Asistencia de los convocados a la  jornadas de capacitación programadas por el área de talento humano de la entidad</t>
  </si>
  <si>
    <r>
      <rPr>
        <b/>
        <sz val="20"/>
        <color theme="9" tint="-0.249977111117893"/>
        <rFont val="Arial Narrow"/>
        <family val="2"/>
      </rPr>
      <t xml:space="preserve">*Nota: </t>
    </r>
    <r>
      <rPr>
        <sz val="20"/>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</si>
  <si>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Gestion de la Información Territorial </t>
  </si>
  <si>
    <t>Gestionar Información Territorial Departamental, recopilando, procesando, consolidando los datos y generando documentos de análisis para apoyar la toma de decisiones.</t>
  </si>
  <si>
    <t>Inicia con la identificación de necesidades de los servicios asociados al proceso y finaliza con la prestación y evaluación de los servicios y la generación de información estadística.</t>
  </si>
  <si>
    <t>Posibilidad de afectación económica y reputacional por perdida de información digital</t>
  </si>
  <si>
    <t>Daños en Infraestructura de TI</t>
  </si>
  <si>
    <t>Posibilidad de afectación económica y reputacional por perdida de información o datos almacenados en la Infraestructura de TI que presente daños y que impida dar respuesta a requerimientos tanto de la ciudadanía como organos de control</t>
  </si>
  <si>
    <t>Responsables de la Infraestructura de TI y usuarios responsables de equipos de cómputo deben generar de copias de seguridad y almacenarlas en dispositivos de almacenamiento externos o en nube mediante la implementacion del procedimiento MS-GT-RR-Gestion de Respaldo y Recuperacion</t>
  </si>
  <si>
    <t>Responsables de la Infraestructura de TI deben realizar mantenimientos periódicos a los reguladores de voltajes y equipos de computo mediante implementacion del procedimiento MS-GT-SM Soporte de Mantenimiento</t>
  </si>
  <si>
    <t>Responsables de la Infraestructura de TI deben realizar actividades de instalación y/o actualización de software antivirus en todos los equipos de cómputo de la Entidad</t>
  </si>
  <si>
    <t>Propuesta: Diseñar, elaborar e implementar Procedimiento de instalación y actualización de software y antivirus en equipos de cómputo de la entidad</t>
  </si>
  <si>
    <t>Administradores de la Infraestructura de TI</t>
  </si>
  <si>
    <t>Posibilidad de afectación reputacional por suministro de información Inexacta</t>
  </si>
  <si>
    <t>La información suministrada por las distintas dependencias carece de verificaciones de calidad</t>
  </si>
  <si>
    <t>Posibilidad de afectación reputacional como consecuencia del suministro de información inexacta a la comunidad debido a faltas de controles de calidad estadistica</t>
  </si>
  <si>
    <t>Responsables de la generación de información estadística deben implementar el procedimiento de MM-IT-DE Documentacion Estadistica</t>
  </si>
  <si>
    <t>Responsables de la gestion de la informacion geogrrafica debe implementar el procedimiento MM-IT-CF Cartografico</t>
  </si>
  <si>
    <r>
      <rPr>
        <b/>
        <sz val="11"/>
        <color rgb="FFE36C09"/>
        <rFont val="Arial Narrow"/>
        <family val="2"/>
      </rPr>
      <t xml:space="preserve">*Nota: </t>
    </r>
    <r>
      <rPr>
        <sz val="1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</si>
  <si>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COMPRAS Y CONTRATACION </t>
  </si>
  <si>
    <t>El proceso inicia con la identificación de necesidades incluidas en el Plan Anual de Adquisiciones -PAA- y finaliza con la materialización y suscripción del contrato que permita adquirir el bien, producto o servicio requerido.</t>
  </si>
  <si>
    <t>Errores en el proceso de planeación de la actividad contractual de la entidad.</t>
  </si>
  <si>
    <t>Posibilidad de afectacion economica y reputacional por demanda multa o sancion del Entes de Control , queja de los grupos de interes debido a fallas en el proceso de planificación contractual.</t>
  </si>
  <si>
    <t>EL ORDENADOR DEL GASTO Y EL LIDER DEL PROCESO DE CONTRATACIÓN, COMPRAS Y SUMINISTROS DEBEN PROPENDER PARA QUE EN ACATAMIENTO DEL PRINCIPIO DE PLANEACIÓN SE ESTRUCTURE CON ANTELACIÓN EL ANALISIS DEL SECTOR, EL ESTUDIO DE MERCADOS, LOS ESTUDIOS PREVIOS, PLIEGOS Y DEMÁS DOCUMENTOS DE LA ETAPA PRECONTRACTUAL.</t>
  </si>
  <si>
    <t xml:space="preserve"> SOBRECOSTOS EN LA CONTRATACIÓN</t>
  </si>
  <si>
    <t xml:space="preserve">ERRORES EN LA ESTRUCTURACIÓN DE LOS PRECIOS </t>
  </si>
  <si>
    <t xml:space="preserve">POSIBILIDAD DE AFECTACION ECONOMICA POR SOBRECOSTOS EN LA ADQUISICIÓN DE BIENES, PRODUCTOS O SERVICIOS </t>
  </si>
  <si>
    <t>ADQUISICIÓN DE BIENES, PRODUCTOS O SERVICIOS NO INCLUIDOS EN EL PAA</t>
  </si>
  <si>
    <t>ESCOGENCIA DE UN PROCESO CONTRACTUAL DIFERENTE AL ESTABLECIDO POR LA LEY</t>
  </si>
  <si>
    <r>
      <rPr>
        <b/>
        <sz val="16"/>
        <color theme="9" tint="-0.249977111117893"/>
        <rFont val="Verdana"/>
        <family val="2"/>
      </rPr>
      <t xml:space="preserve">*Nota: </t>
    </r>
    <r>
      <rPr>
        <sz val="16"/>
        <color theme="1"/>
        <rFont val="Verdana"/>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</si>
  <si>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Planeación del Desarrollo </t>
  </si>
  <si>
    <t>Orientar el desarrollo integral y sostenible del departamento Norte de Santander mediante la formulación  y seguimiento del plan de desarrollo, plan de ordenamiento territorial, planes de acción, programas y proyectos que permitan la ejecución de acciones para el desarrollo integral y sostenible del departamento Norte de Santander y así fomentar el cumplimiento de la misión y visión institucional.</t>
  </si>
  <si>
    <t>Inicia con la planeación y formulación de los Planes de Desarrollo, Planes de Ordenamiento Territorial del departamento y los respectivos planes de acción, programas y proyectos de inversión y finaliza con el seguimiento, evaluación y mejora de los resultados de la gestión del proceso.</t>
  </si>
  <si>
    <t>Omisión y/o manipulación de información en la  presentación y consolidación  de informes de gestión del plan de desarrollo</t>
  </si>
  <si>
    <t>*Débil seguimiento y supervisión técnica.                             * Tendencia de algunos funcionarios a mostrar mayor gestión de la realizada.                              * Asignación en las dependencias de personal flotante y/o sin las competencias requeridas encargado de la planeación y seguimiento.                                * Falta nivelación en conocimientos en temas de direccionamiento y planeación estratégica en el nivel directivo.                                        * Utilización de equipos y software desactualizados.</t>
  </si>
  <si>
    <t>Posibilidad de afectación económica y reputacional por la omisión o manipulación de información en la  presentación y consolidación  de informes de gestión del Plan de desarrollo.</t>
  </si>
  <si>
    <t xml:space="preserve">Solicitud trimestral de informe de gestión  del plan de desarrollo por parte de la Secretaría de Planeación. </t>
  </si>
  <si>
    <t>Aplicación adecuada de las herramientas de la metodología diseñada para hacer seguimiento físico, financiero y poblacional de la ejecución del Plan de desarrollo</t>
  </si>
  <si>
    <t>TODAS LAS DEPENDENCIAS</t>
  </si>
  <si>
    <t>Acompañamiento y verificación de soportes de la ejecución de los programas y proyectos planteados en el Plan de desarrollo por parte de la Secretaría de Planeación y control interno de gestión.</t>
  </si>
  <si>
    <t>Fortalecer la cultura organizacional en cuanto al cumplimiento del código de integridad de la gobernación</t>
  </si>
  <si>
    <t>TALENTO HUMANO</t>
  </si>
  <si>
    <t xml:space="preserve">Asignación de personal con experiencia y con las competencias requeridas para una adecuada planeación y seguimiento del sector    </t>
  </si>
  <si>
    <t xml:space="preserve">Nivelación de conocimientos en temas de direccionamiento y planeación estratégica en el nivel directivo como requisito para la posesión en el cargo </t>
  </si>
  <si>
    <t>Suministro de equipos y software actualizados que permitan cumplir con eficiencia el objetivo del proceso</t>
  </si>
  <si>
    <t>SECRETARIA GENERAL</t>
  </si>
  <si>
    <t xml:space="preserve">Priorización de proyectos para favorecer interés de terceros  y/o  sin cumplir los requerimientos técnicos necesarios. </t>
  </si>
  <si>
    <t xml:space="preserve">* Falta nivelación de conocimientos en temas de requerimientos técnicos,  metodológicos y sistemas necesarios para la revisión de proyectos de inversión pública.                                   *Falta nivelación en las dependencias de conocimientos  técnicos, sistemas y metodologías necesarias para la correcta estructuración de proyectos de inversión pública.                * Falta de interés de algunos funcionarios para la revisión de proyectos de acuerdo a los requerimientos técnicos necesarios.                             *Débil seguimiento y control                 </t>
  </si>
  <si>
    <t xml:space="preserve">Posibilidad de afectación económica y reputacional por la priorización de proyectos para favorecer interés de terceros y/o  sin cumplir los requerimientos técnicos necesarios. </t>
  </si>
  <si>
    <t xml:space="preserve">Revisión de proyectos por orden de radicación a través del SIEP documental </t>
  </si>
  <si>
    <r>
      <t xml:space="preserve">Revisión y ajustes pertinentes del borrador del procedimiento </t>
    </r>
    <r>
      <rPr>
        <b/>
        <sz val="11"/>
        <color theme="1"/>
        <rFont val="Arial Narrow"/>
        <family val="2"/>
      </rPr>
      <t xml:space="preserve">"Estructuración, revisión, registro, ajuste y/o homologación de proyectos" </t>
    </r>
    <r>
      <rPr>
        <sz val="11"/>
        <color theme="1"/>
        <rFont val="Arial Narrow"/>
        <family val="2"/>
      </rPr>
      <t>por parte del líder del banco de proyectos y aprobación por parte del líder del proceso.</t>
    </r>
  </si>
  <si>
    <t>SECRETARIA DE PLANEACIÓN (Área Banco de Proyectos)</t>
  </si>
  <si>
    <t xml:space="preserve">Inducción al personal encargado de la revisión de proyectos </t>
  </si>
  <si>
    <t>Fortalecer los conocimientos técnicos y metodológicos requeridos para una correcta y eficiente estructuración, verificación, registro, ajuste y/o homologación de proyectos.</t>
  </si>
  <si>
    <t>Atención de Trámites y Servicios al Usuario</t>
  </si>
  <si>
    <t xml:space="preserve"> Realizar las acciones correspondientes a la Atención de Trámites, Opas, Peticiones, Quejas, Reclamos, Denuncias, sugerencias y Felicitaciones; y la prestación de servicios, mediante la recepción, gestión y su oportuna respuesta a nuestros grupos de valor.  </t>
  </si>
  <si>
    <t>Inicia desde la recepción de solicitudes de los grupos de interés de la Gobernación de Norte de Santander, aplicando los procedimientos establecidos para dar respuesta a las mismas y finaliza con el seguimiento, medición, análisis y mejora del Proceso de Atención de Trámites y Servicios al Usuario.</t>
  </si>
  <si>
    <t>Falta de acatamiento de normatividad vigente y regente del trámite a PQRDSF y apropiación de conocimiento para emitir respuestas enmarcada en pertinencia, calidad y oportunidad a PQRD</t>
  </si>
  <si>
    <t>Falta de apropiación de conocimiento para emitir respuestas enmarcada en pertinencia, calidad y oportunidad a PQRD.
No cumplimiento de perfiles del personal que se vincula en la entidad,</t>
  </si>
  <si>
    <t>Posibilidad de afectación reputacional por falta de apropiación de conocimiento para emitir respuestas y por no cumplimiento de perfiles del personal que se vincula en la Gobernación de Norte de Santander.</t>
  </si>
  <si>
    <t>Asignación inadecuada de requerimientos a las dependencias de la gobernación de Norte de Santander</t>
  </si>
  <si>
    <t>No contar información actualizada en los ejes temáticos para asignación de PQRSDF a las dependencias de la entidad</t>
  </si>
  <si>
    <t xml:space="preserve">Posibilidad de afectación reputacional por no contar con información actualizada en los ejes temáticos incurriendo en asignación inadecuada de requerimientos a las dependencias de la gobernación de Norte de Santander
</t>
  </si>
  <si>
    <t>Verificación de devoluciones de asignaciones a las dependencias de la gobernación de Norte de Santander</t>
  </si>
  <si>
    <t xml:space="preserve">Actualización de la información de los trámites u OPAS que atiende cada depenciencia de la Gobernación de Norte de Santander de acuerdo a la competencia </t>
  </si>
  <si>
    <t>Oficina de Trámies y Servicios de la Gobernación de Norte de Santander</t>
  </si>
  <si>
    <t>Verificación de la informaión enviada por cada dependencia y recibida en  PQRSF</t>
  </si>
  <si>
    <t>GESTION JURIDICA</t>
  </si>
  <si>
    <t xml:space="preserve"> Adelantar la Gestión jurídica a través de la representación Judicial y extrajudicial, análisis, conceptualización y acompañamiento institucional para preservar los intereses de la Gobernación de Norte de Santander.  </t>
  </si>
  <si>
    <t>Se inicia desde la solicitud de conceptos jurídicos, apoyo jurídico, representación Judicial y extrajudicial hasta las actuaciones adelantadas en el ejercicio de la gestión jurídica</t>
  </si>
  <si>
    <t>Perdidas Económicas y Reputacional</t>
  </si>
  <si>
    <t>Fallas en el análisis y estudio  del caso litigioso o no documentar con pruebas para emitir el concepto</t>
  </si>
  <si>
    <t>Posibilidad de perdidas economicas y reputacionales por Adelantar malas conciliaciones extrajudicial y judicial debido a Fallas en el análisis y estudio  del caso litigioso o no documentar con pruebas para emitir el concepto.</t>
  </si>
  <si>
    <t>Los Secretarios de Despacho y miembros del Comité de Conciliación , revisarán los conceptos dados por los profesionales a los cuales se les asignan los casos para el estudio , previa aprobación de la mismas.</t>
  </si>
  <si>
    <t xml:space="preserve">Mesas de trabajo con los profesionales que actúan en la emisión de los conceptos para llevar al comité de Conciliación </t>
  </si>
  <si>
    <t xml:space="preserve">Secretarios de Despacho y miembros del Comité de Conciliación </t>
  </si>
  <si>
    <t>Pérdidas Económicas y Reputacional</t>
  </si>
  <si>
    <t>No aportar pruebas con la contestación de la demandas o solicitarlas en la etapa correspondiente</t>
  </si>
  <si>
    <t>Posibilidad de Perdidas Económico y Reputacional por  ejercer inadecuadamente la defensa judicial del departamento debido al no aporte de pruebas con la contestación de las demandas o solicitarlas en la etapa correspondiente</t>
  </si>
  <si>
    <t>El Secretario jurídico</t>
  </si>
  <si>
    <t xml:space="preserve">Mesas de trabajo con los profesionales que actúan en la representación judicial </t>
  </si>
  <si>
    <t>Los profesionales que llevan la representación jurdicial</t>
  </si>
  <si>
    <t>Gestion Logística</t>
  </si>
  <si>
    <t>Administración de bienes muebles, inmuebles y servicios generales</t>
  </si>
  <si>
    <t>Inicia desde la requisición del bien o servicio por parte de las dependencias de la administración departamental hasta la baja del bien</t>
  </si>
  <si>
    <t>por insatisfacción de las diferentes dependencias debido al incumplimiento en la entrega de los bienes y servicios aprobados en el plan anual de adquisiciones de responsabilidad directa del grupo de gestión administrativa</t>
  </si>
  <si>
    <t>debido a los atrasos en la ejecución del plan anual de adquisiciones por parte del area de contratación, se presentan demoras en el proceso para adquirir bienes y servicios de mantenimiento y administración de los bienes muebles e inmuebles de la Entidad.</t>
  </si>
  <si>
    <t>Posibilidad de afectacion reputacional   por insatisfacción de las dependencias debido al incumplimiento en la entrega de los bienes y servicios aprobados en el plan anual de adquisiciones de responsabilidad directa del grupo de gestión administrativa debido a los atrasos en la programación del plan anual de adquisiciones por parte del area de contratación, se presentan demoras en el proceso para adquirir bienes y servicios de mantenimiento y administración de los bienes muebles e inmuebles de la Entidad.</t>
  </si>
  <si>
    <t>El Profesional especializado de Servicios Generales verifica la programación de los procesos contractuales previstos en el PAA para garantizar su cumplimiento o solicitar ajustes en su programación al area de contratación</t>
  </si>
  <si>
    <t>El Profesional de Servicios Generales, cuando sea necesario formula los ajustes al PAA con el fin de reprogramar la adquisición de los bienes y servicios que se requieren.</t>
  </si>
  <si>
    <t>Profesional especializado de Servicios Generales</t>
  </si>
  <si>
    <t>El Profesional especializado de Servicios Generales verifica el avance en el cumplimiento de los procesos programados en el PAA de competencia del área con el fin de establecer su estado de ejecución o la reprogramación oportuna</t>
  </si>
  <si>
    <t>por insatisfacción de las demás dependencias  debido a la inoportunidad en los tiempos de respuesta establecidos a la solicitud de los servicios generales</t>
  </si>
  <si>
    <t>debido a que no se cuenta con la contratación de los servicios de mantenimiento conforme a lo programado en el PAA y/o a la demora en la entrega de elementos, herramientas o repuestos por parte del almacén o del proveedor para la ejecución de la solicitud oportuna de los servicios.</t>
  </si>
  <si>
    <t>Posibilidad de afectacion reputacional   por  insatisfacción de las demás dependencias  debido a la inoportunidad en los tiempos de respuesta establecidos a la solicitud de los servicios generales, debido a que no se cuenta con la contratación de los servicios de mantenimiento conforme a lo programado en el PAA  y/o a la demora en la entrega de elementos, herramientas o repuestos por parte del almacén o del proveedor, para la ejecución oportuna de la solicitud de los servicios.</t>
  </si>
  <si>
    <t>Atender las solicitudes de servicio que formulan las áreas de modo oportuno, garantizando por parte del almacen la disposición de los elementos, herramientas y repuestos requeridos para dar solución al servicio solicitado.</t>
  </si>
  <si>
    <t>El supervisor del contrato verifica la competencia técnica que requiere la solicitud reasignando el servicio a la persona técnica en el tema, garantizando la oportunidad de respuesta.</t>
  </si>
  <si>
    <t>por hallazgos, sanciones de entes de control o insatisfacción de los grupos de valor,  debido al incumplimiento normativo en el desarrollo de actividades  para la provisión de bienes y servicios</t>
  </si>
  <si>
    <t>debido a que no se realicen estudios técnicos con criterios claros para la provisión de bienes y servicios para favorecer a terceros</t>
  </si>
  <si>
    <t>Posibilidad de afectación reputacional por hallazgos, sanciones de entes de control o insatisfacción de los grupos de valor,  debido al incumplimiento normativo en el desarrollo de actividades  para la provisión de bienes y servicios debido a que no se realicen estudios técnicos con criterios claros para la provisión de bienes y servicios para favorecer a terceros.</t>
  </si>
  <si>
    <t xml:space="preserve">El profesional de Servicios Generales verifica que se de cumplimiento a las normas presupuestales, de contratación administrativa y de austeridad en el gasto relacionadas con la adquisición de bienes y servicios de competencia del área. </t>
  </si>
  <si>
    <t>El Almacenista del Departamento verifica que los bienes que ingresan a la entidad cumplan con las especificaciones técnicas requeridas por las dependencias solicitantes con el propósito de garantizar el cumplimiento del contrato y la satisfacción de la entidad</t>
  </si>
  <si>
    <t>por recibir o solicitar dádivas en la compra de bienes, obras y servicios en beneficio propio o de un tercero</t>
  </si>
  <si>
    <t>debido a la falta de sensibilización del personal de area en temas relacionados con anticorrupción</t>
  </si>
  <si>
    <t>Posibilidad de afectación reputacional por recibir o solicitar dádivas en la compra de bienes, obras y servicios en beneficio propio o de un tercero, debido a la falta de sensibilización del personal de area en temas relacionados con anticorrupción</t>
  </si>
  <si>
    <t>Leve</t>
  </si>
  <si>
    <t xml:space="preserve">El Profesional especializado de Servicios Generales verifica el contenido de los documentos soporte del proceso contractual de responsabilidad del área garantizando el cumplimiento de las normas contractuales. </t>
  </si>
  <si>
    <t>El miembro del equipo de Servicios Generales asignado para adelantar la etapa precontractual de competencia del área verifica el contenido de los documentos soporte del proceso contractual asignado garantizando el cumplimiento de las normas técnicas, contractuales y de austeridad</t>
  </si>
  <si>
    <t>Por no reportar al Área de Almacén e Inventario el ingreso de los bienes a la Entidad, por parte de las dependencias encargadas de la supervisión de los contratos de adquisición o donación</t>
  </si>
  <si>
    <t>Incumplimiento de los lineamientos procedimentales para el ingreso de bienes a la Entidad</t>
  </si>
  <si>
    <t>Deficiente control de inventarios y pérdida de bienes. 
Afectación de las pólizas 
Apertura de investigaciones disciplinarias y fiscales
Sistema de información de activos fijos no confiable para la Entidad</t>
  </si>
  <si>
    <t>El riesgo afecta la imagen de la entidad con algunos usuarios de relevancia frente al logro de los objetivos</t>
  </si>
  <si>
    <t>El Almacenista General cada vez que ingresan bienes a la Entidad, realiza comprobante de Entrada de Elementos a Almacén, registra los bienes en sofware de inventarios y los asigna a un responsable para su debido control.</t>
  </si>
  <si>
    <t>El área de Almacén e Inventarios, realiza inventario físico de bienes para comprobar su existencia física y que las cantidades concuerden con los registros contables</t>
  </si>
  <si>
    <t>Muy baja</t>
  </si>
  <si>
    <t xml:space="preserve">Por recibir bienes sin el cumplimiento de las especificaciones técnicas y/o cantidades </t>
  </si>
  <si>
    <t xml:space="preserve">Deficiente control de inventarios y pérdida de bienes. 
Afectación de las pólizas 
Apertura de investigaciones disciplinarias y fiscales
Incumplimiento en las necesidades requeridas por la Entidad
</t>
  </si>
  <si>
    <t>El riesgo afecta la imagen de la entidad internamente, de conocimiento general, nivel interno</t>
  </si>
  <si>
    <t>Al recibir los bienes, el área de Almacén e Inventarios verifica que los bienes cumplan las características, calidad, cantidad, presentación, vencimiento, estado y demás especificaciones estipuladas (contrato, orden de compra, acto administrativo y factura o remisión). Cuando se requiera se debe relacionar marca, modelo y seriales</t>
  </si>
  <si>
    <t>Cuando se trate de bienes importados, el área de Almacén e Inventarios solo los recibirá con el respectivo manifiesto de importación, señalando los seriales en el documento</t>
  </si>
  <si>
    <t>Por registro inoportuno de los movimientos del almacén de la Entidad por concepto de las altas, nombramientos, traslados, reintegros, salidas y bajas de los bienes  institucionales</t>
  </si>
  <si>
    <t>Incumplimiento de los lineamientos procedimentales para la administración y control de bienes de la Entidad</t>
  </si>
  <si>
    <t>El supervisor del contrato de suministro o compra de bienes debe notificar oportunamente a través de sistema interno de correspondencia al área de Almacén e Inventario, la fecha de entrega de los elementos y/o bienes, conforme a lo establecido en el contrato y deberá suministrar la documentación necesaria para hacer el registro de los bienes</t>
  </si>
  <si>
    <t>Si la entrega de soportes que acreditan la adquisición de bienes es remitida después de los tiempos estipulados en el procedimiento de ingreso de bienes al almacén, siendo estos adquiridos y recibidos dentro de la misma vigencia, se realizará el registro con el cálculo de la depreciación acumulada y demás estimaciones, según sea el caso, y se informará a la Oficina de Control Interno Disciplinario para que inicie el proceso de investigación disciplinaria a que haya lugar.</t>
  </si>
  <si>
    <t>Por no realización de inventario físico de bienes</t>
  </si>
  <si>
    <t xml:space="preserve">Como mínimo una vez al año, con corte al cierre de la vigencia fiscal,  el Área de Almacén e Inventarios debe realizar un conteo físico general de la propiedad, planta y equipo de la Entidad, y conciliarlo con las cifras de los Registros Contables. Los funcionarios y Áreas Administrativas están en la obligación de facilitar y colaborar al personal que realiza el inventario, con acompañamiento de funcionario delegado para tal fin. </t>
  </si>
  <si>
    <t>También puede realizarse conteos parciales, realizados en cualquier época del año y se hacen a nivel de dependencias, por selección, que obedecen a cambios de responsable, verificación de existencias, etc.</t>
  </si>
  <si>
    <r>
      <rPr>
        <b/>
        <sz val="12"/>
        <color theme="9" tint="-0.249977111117893"/>
        <rFont val="Arial Narrow"/>
        <family val="2"/>
      </rPr>
      <t xml:space="preserve">*Nota: </t>
    </r>
    <r>
      <rPr>
        <sz val="12"/>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</si>
  <si>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Gestionar el desarrollo económico mediante la coordinación y apoyo en la ejecución de planes, programas y proyectos que permitan fortalecer el sector público y privado, que impulsen los procesos productivos de los sectores empresarial, agropecuario, turístico y minero energético que contribuyan a mejorar el nivel de vida de los Norte santandereanos.</t>
  </si>
  <si>
    <t>Inicia con la identificación de los lineamientos impartidos por el Gobierno Nacional y los contemplados en los planes y políticas departamentales, continúa con la ejecución, la verificación de cumplimiento del proceso y termina con la toma de acciones correctivas cuando haya desviaciones a los requisitos del mismo.</t>
  </si>
  <si>
    <t>Deficiente control de los contratos de prestación de servicios por parte de la entidad</t>
  </si>
  <si>
    <t>1. Demasiada cantidad de supervisiones por funcionario                         2. El contratista no tiene actividades en el área de trabajo del supervisor.                    3. No definición por parte de la entidad de las especificaciones de las evidencias que soporten la ejecución contractual</t>
  </si>
  <si>
    <t>No cumplimiento de Contratistas de los objetos contractuales</t>
  </si>
  <si>
    <t xml:space="preserve">Revisar por parte de la entidda la cantidad de supervisiones por funcionario                                                                                                                          </t>
  </si>
  <si>
    <t xml:space="preserve">Nombrar los supervisores deacuerdo a las funciones del mismo contempladas en el manual de funciones                                                                                                  </t>
  </si>
  <si>
    <t xml:space="preserve">Definir lpor parte de la entidad, las especificaciones de la evidencia que soporte el cumplimiento  de objetos contractuales por parte de los contratistas. </t>
  </si>
  <si>
    <r>
      <rPr>
        <b/>
        <sz val="24"/>
        <color theme="9" tint="-0.249977111117893"/>
        <rFont val="Arial Narrow"/>
        <family val="2"/>
      </rPr>
      <t xml:space="preserve">*Nota: </t>
    </r>
    <r>
      <rPr>
        <sz val="24"/>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</si>
  <si>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GESTION DEL DESARROLLO ECONÓMICO</t>
  </si>
  <si>
    <t>DIRECCIONAMIENTO ESTRATEGICO</t>
  </si>
  <si>
    <t xml:space="preserve"> Establecer los lineamientos estratégicos que orienten la ejecución de acciones conforme a la normatividad, los principios y las directrices emanadas a nivel nacional y departamental, para garantizar el cumplimiento de los objetivos institucionales a corto, mediano y largo plazo que apunten a la satisfacción de los usuarios 
</t>
  </si>
  <si>
    <t>:  Inicia con el reconocimiento del programa del Gobierno y la incorporación e implementación de las políticas públicas, nacionales y territoriales, formulando el plan de desarrollo departamental orientado a resultados</t>
  </si>
  <si>
    <t xml:space="preserve">Hacer mala planeación </t>
  </si>
  <si>
    <t xml:space="preserve">La posibilidad de obtener mala reputación con la definición inadecuada de las estrategias sectoriales para el desarrollo regional al hacer una inapropiada planeación </t>
  </si>
  <si>
    <t xml:space="preserve">Tomar desiciones basadas en los diagnósticos e indicadores  </t>
  </si>
  <si>
    <t xml:space="preserve">Mantener actualizado los indicadores </t>
  </si>
  <si>
    <t>Líder de la política de gestión de la información estadística</t>
  </si>
  <si>
    <t>enero - diciembre</t>
  </si>
  <si>
    <t>diciembre</t>
  </si>
  <si>
    <t>anual</t>
  </si>
  <si>
    <t>Realizar la coordinación y comunicación intersectorial e interinstitucional</t>
  </si>
  <si>
    <t>Identificar y documentar las buenas prácticas de la gestión pública</t>
  </si>
  <si>
    <t>Reconocer y replicar las estrategias de anteriores administraciones que generaron un impacto positivo en el desarrollo de la región</t>
  </si>
  <si>
    <t>Exceso de instancias de coordinación, decisión y dirección, con duplicidad de funciones para planificar y hacer seguimiento a las políticas públicas definidas e implementadas.</t>
  </si>
  <si>
    <t>Racionalizar las instancias de coordinación, decisión y dirección existentes en la administración departamental.</t>
  </si>
  <si>
    <t>Caracterizar las instancias de coordinación, decisión y dirección y priorizar las suceptibles de racionalizar</t>
  </si>
  <si>
    <t xml:space="preserve">Consejo de Política Social </t>
  </si>
  <si>
    <t>Enero - Diciembre</t>
  </si>
  <si>
    <t>Diciembre</t>
  </si>
  <si>
    <t>Proponer ajustes a los actos administrativos que respaldan las instancias de coordinación, decisión y dirección.</t>
  </si>
  <si>
    <t xml:space="preserve">Documentar la propuesta de mejora de los actos administraivos </t>
  </si>
  <si>
    <t xml:space="preserve">Sector líder de política </t>
  </si>
  <si>
    <t>Enero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</si>
</sst>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4" x14ac:knownFonts="1">
    <font>
      <sz val="11"/>
      <color theme="1"/>
      <name val="Calibri"/>
      <family val="2"/>
      <scheme val="minor"/>
    </font>
    <font>
      <sz val="11"/>
      <color theme="1"/>
      <name val="Calibri"/>
      <family val="2"/>
      <scheme val="minor"/>
    </font>
    <font>
      <b/>
      <sz val="22"/>
      <color theme="1"/>
      <name val="Arial Narrow"/>
      <family val="2"/>
    </font>
    <font>
      <sz val="11"/>
      <color theme="1"/>
      <name val="Arial Narrow"/>
      <family val="2"/>
    </font>
    <font>
      <b/>
      <sz val="18"/>
      <color theme="1"/>
      <name val="Arial Narrow"/>
      <family val="2"/>
    </font>
    <font>
      <sz val="28"/>
      <color theme="1"/>
      <name val="Arial Narrow"/>
      <family val="2"/>
    </font>
    <font>
      <b/>
      <sz val="14"/>
      <color theme="1"/>
      <name val="Arial Narrow"/>
      <family val="2"/>
    </font>
    <font>
      <sz val="14"/>
      <color theme="1"/>
      <name val="Arial Narrow"/>
      <family val="2"/>
    </font>
    <font>
      <b/>
      <sz val="11"/>
      <color theme="1"/>
      <name val="Arial Narrow"/>
      <family val="2"/>
    </font>
    <font>
      <sz val="10"/>
      <color theme="1"/>
      <name val="Arial Narrow"/>
      <family val="2"/>
    </font>
    <font>
      <sz val="16"/>
      <color theme="1"/>
      <name val="Arial Narrow"/>
      <family val="2"/>
    </font>
    <font>
      <sz val="16"/>
      <name val="Arial Narrow"/>
      <family val="2"/>
    </font>
    <font>
      <b/>
      <sz val="10"/>
      <color theme="1"/>
      <name val="Arial Narrow"/>
      <family val="2"/>
    </font>
    <font>
      <b/>
      <sz val="11"/>
      <color theme="9" tint="-0.249977111117893"/>
      <name val="Arial Narrow"/>
      <family val="2"/>
    </font>
    <font>
      <sz val="24"/>
      <color theme="1"/>
      <name val="Arial Narrow"/>
      <family val="2"/>
    </font>
    <font>
      <sz val="20"/>
      <color theme="1"/>
      <name val="Arial Narrow"/>
      <family val="2"/>
    </font>
    <font>
      <sz val="22"/>
      <color theme="1"/>
      <name val="Arial Narrow"/>
      <family val="2"/>
    </font>
    <font>
      <sz val="26"/>
      <color theme="1"/>
      <name val="Arial Narrow"/>
      <family val="2"/>
    </font>
    <font>
      <sz val="28"/>
      <name val="Arial Narrow"/>
      <family val="2"/>
    </font>
    <font>
      <sz val="36"/>
      <color theme="1"/>
      <name val="Arial Narrow"/>
      <family val="2"/>
    </font>
    <font>
      <b/>
      <sz val="36"/>
      <color theme="1"/>
      <name val="Arial Narrow"/>
      <family val="2"/>
    </font>
    <font>
      <b/>
      <sz val="28"/>
      <color theme="1"/>
      <name val="Arial Narrow"/>
      <family val="2"/>
    </font>
    <font>
      <sz val="48"/>
      <color theme="1"/>
      <name val="Arial Narrow"/>
      <family val="2"/>
    </font>
    <font>
      <b/>
      <sz val="48"/>
      <color theme="1"/>
      <name val="Arial Narrow"/>
      <family val="2"/>
    </font>
    <font>
      <b/>
      <sz val="26"/>
      <color theme="1"/>
      <name val="Arial Narrow"/>
      <family val="2"/>
    </font>
    <font>
      <sz val="20"/>
      <name val="Arial Narrow"/>
      <family val="2"/>
    </font>
    <font>
      <sz val="72"/>
      <color theme="1"/>
      <name val="Arial Narrow"/>
      <family val="2"/>
    </font>
    <font>
      <b/>
      <sz val="72"/>
      <color theme="1"/>
      <name val="Arial Narrow"/>
      <family val="2"/>
    </font>
    <font>
      <b/>
      <sz val="24"/>
      <color theme="1"/>
      <name val="Arial Narrow"/>
      <family val="2"/>
    </font>
    <font>
      <sz val="48"/>
      <name val="Arial Narrow"/>
      <family val="2"/>
    </font>
    <font>
      <sz val="11"/>
      <name val="Arial Narrow"/>
      <family val="2"/>
    </font>
    <font>
      <sz val="14"/>
      <name val="Arial Narrow"/>
      <family val="2"/>
    </font>
    <font>
      <b/>
      <sz val="14"/>
      <color theme="9" tint="-0.249977111117893"/>
      <name val="Arial Narrow"/>
      <family val="2"/>
    </font>
    <font>
      <b/>
      <sz val="12"/>
      <color theme="1"/>
      <name val="Arial Narrow"/>
      <family val="2"/>
    </font>
    <font>
      <sz val="12"/>
      <color theme="1"/>
      <name val="Arial Narrow"/>
      <family val="2"/>
    </font>
    <font>
      <b/>
      <sz val="16"/>
      <color theme="1"/>
      <name val="Arial Narrow"/>
      <family val="2"/>
    </font>
    <font>
      <sz val="18"/>
      <color theme="1"/>
      <name val="Arial Narrow"/>
      <family val="2"/>
    </font>
    <font>
      <sz val="10"/>
      <name val="Arial Narrow"/>
      <family val="2"/>
    </font>
    <font>
      <b/>
      <sz val="20"/>
      <color theme="1"/>
      <name val="Arial Narrow"/>
      <family val="2"/>
    </font>
    <font>
      <sz val="24"/>
      <name val="Arial Narrow"/>
      <family val="2"/>
    </font>
    <font>
      <sz val="20"/>
      <color rgb="FFFF0000"/>
      <name val="Arial Narrow"/>
      <family val="2"/>
    </font>
    <font>
      <b/>
      <sz val="20"/>
      <color rgb="FFFF0000"/>
      <name val="Arial Narrow"/>
      <family val="2"/>
    </font>
    <font>
      <b/>
      <sz val="20"/>
      <color theme="9" tint="-0.249977111117893"/>
      <name val="Arial Narrow"/>
      <family val="2"/>
    </font>
    <font>
      <b/>
      <sz val="22"/>
      <name val="Arial Narrow"/>
      <family val="2"/>
    </font>
    <font>
      <sz val="11"/>
      <name val="Calibri"/>
      <family val="2"/>
    </font>
    <font>
      <b/>
      <sz val="18"/>
      <name val="Arial Narrow"/>
      <family val="2"/>
    </font>
    <font>
      <b/>
      <sz val="11"/>
      <name val="Arial Narrow"/>
      <family val="2"/>
    </font>
    <font>
      <b/>
      <sz val="14"/>
      <name val="Arial Narrow"/>
      <family val="2"/>
    </font>
    <font>
      <sz val="22"/>
      <name val="Arial Narrow"/>
      <family val="2"/>
    </font>
    <font>
      <sz val="26"/>
      <name val="Arial Narrow"/>
      <family val="2"/>
    </font>
    <font>
      <sz val="36"/>
      <name val="Arial Narrow"/>
      <family val="2"/>
    </font>
    <font>
      <b/>
      <sz val="36"/>
      <name val="Arial Narrow"/>
      <family val="2"/>
    </font>
    <font>
      <b/>
      <sz val="28"/>
      <name val="Arial Narrow"/>
      <family val="2"/>
    </font>
    <font>
      <b/>
      <sz val="48"/>
      <name val="Arial Narrow"/>
      <family val="2"/>
    </font>
    <font>
      <b/>
      <sz val="26"/>
      <name val="Arial Narrow"/>
      <family val="2"/>
    </font>
    <font>
      <sz val="22"/>
      <name val="Calibri"/>
      <family val="2"/>
    </font>
    <font>
      <b/>
      <sz val="72"/>
      <name val="Arial Narrow"/>
      <family val="2"/>
    </font>
    <font>
      <sz val="72"/>
      <name val="Arial Narrow"/>
      <family val="2"/>
    </font>
    <font>
      <b/>
      <sz val="24"/>
      <name val="Arial Narrow"/>
      <family val="2"/>
    </font>
    <font>
      <b/>
      <sz val="11"/>
      <color rgb="FFE36C09"/>
      <name val="Arial Narrow"/>
      <family val="2"/>
    </font>
    <font>
      <b/>
      <sz val="22"/>
      <color indexed="81"/>
      <name val="Tahoma"/>
      <family val="2"/>
    </font>
    <font>
      <sz val="9"/>
      <color indexed="81"/>
      <name val="Tahoma"/>
      <family val="2"/>
    </font>
    <font>
      <sz val="22"/>
      <color indexed="81"/>
      <name val="Tahoma"/>
      <family val="2"/>
    </font>
    <font>
      <b/>
      <sz val="16"/>
      <color theme="1"/>
      <name val="Verdana"/>
      <family val="2"/>
    </font>
    <font>
      <sz val="16"/>
      <color theme="1"/>
      <name val="Verdana"/>
      <family val="2"/>
    </font>
    <font>
      <sz val="16"/>
      <name val="Verdana"/>
      <family val="2"/>
    </font>
    <font>
      <b/>
      <sz val="16"/>
      <color theme="9" tint="-0.249977111117893"/>
      <name val="Verdana"/>
      <family val="2"/>
    </font>
    <font>
      <sz val="20"/>
      <color theme="1"/>
      <name val="Arial"/>
      <family val="2"/>
    </font>
    <font>
      <b/>
      <sz val="24"/>
      <color rgb="FFFF0000"/>
      <name val="Arial Narrow"/>
      <family val="2"/>
    </font>
    <font>
      <b/>
      <sz val="12"/>
      <color theme="9" tint="-0.249977111117893"/>
      <name val="Arial Narrow"/>
      <family val="2"/>
    </font>
    <font>
      <b/>
      <sz val="9"/>
      <color indexed="81"/>
      <name val="Tahoma"/>
      <family val="2"/>
    </font>
    <font>
      <sz val="12"/>
      <color indexed="81"/>
      <name val="Tahoma"/>
      <family val="2"/>
    </font>
    <font>
      <sz val="14"/>
      <color indexed="81"/>
      <name val="Tahoma"/>
      <family val="2"/>
    </font>
    <font>
      <b/>
      <sz val="24"/>
      <color theme="9" tint="-0.249977111117893"/>
      <name val="Arial Narrow"/>
      <family val="2"/>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B05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rgb="FFFBD4B4"/>
        <bgColor rgb="FFFBD4B4"/>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s>
  <borders count="3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medium">
        <color indexed="64"/>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style="dotted">
        <color rgb="FFE36C09"/>
      </right>
      <top style="dotted">
        <color rgb="FFE36C09"/>
      </top>
      <bottom style="dotted">
        <color rgb="FFE36C09"/>
      </bottom>
      <diagonal/>
    </border>
  </borders>
  <cellStyleXfs count="2">
    <xf numFmtId="0" fontId="0" fillId="0" borderId="0"/>
    <xf numFmtId="9" fontId="1" fillId="0" borderId="0" applyFont="0" applyFill="0" applyBorder="0" applyAlignment="0" applyProtection="0"/>
  </cellStyleXfs>
  <cellXfs count="882">
    <xf numFmtId="0" fontId="0" fillId="0" borderId="0" xfId="0"/>
    <xf numFmtId="0" fontId="3" fillId="3" borderId="0" xfId="0" applyFont="1" applyFill="1"/>
    <xf numFmtId="0" fontId="3" fillId="0" borderId="0" xfId="0" applyFont="1"/>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center"/>
    </xf>
    <xf numFmtId="0" fontId="7" fillId="3" borderId="0" xfId="0" applyFont="1" applyFill="1"/>
    <xf numFmtId="0" fontId="7" fillId="0" borderId="0" xfId="0" applyFont="1"/>
    <xf numFmtId="0" fontId="2" fillId="2" borderId="11" xfId="0" applyFont="1" applyFill="1" applyBorder="1" applyAlignment="1">
      <alignment horizontal="center" vertical="center" textRotation="90"/>
    </xf>
    <xf numFmtId="0" fontId="2" fillId="5" borderId="11" xfId="0" applyFont="1" applyFill="1" applyBorder="1" applyAlignment="1">
      <alignment horizontal="center" vertical="center" textRotation="90"/>
    </xf>
    <xf numFmtId="0" fontId="8" fillId="3" borderId="0" xfId="0" applyFont="1" applyFill="1" applyAlignment="1">
      <alignment horizontal="center" vertical="center"/>
    </xf>
    <xf numFmtId="0" fontId="8" fillId="2" borderId="0" xfId="0" applyFont="1" applyFill="1" applyAlignment="1">
      <alignment horizontal="center" vertical="center"/>
    </xf>
    <xf numFmtId="9" fontId="9" fillId="0" borderId="10" xfId="0" applyNumberFormat="1" applyFont="1" applyBorder="1" applyAlignment="1" applyProtection="1">
      <alignment horizontal="center" vertical="top" wrapText="1"/>
      <protection hidden="1"/>
    </xf>
    <xf numFmtId="0" fontId="9" fillId="0" borderId="11" xfId="0" applyFont="1" applyBorder="1" applyAlignment="1">
      <alignment horizontal="center" vertical="top"/>
    </xf>
    <xf numFmtId="0" fontId="10" fillId="0" borderId="11" xfId="0" applyFont="1" applyBorder="1" applyAlignment="1" applyProtection="1">
      <alignment horizontal="justify" vertical="top" wrapText="1"/>
      <protection locked="0"/>
    </xf>
    <xf numFmtId="0" fontId="9" fillId="0" borderId="11" xfId="0" applyFont="1" applyBorder="1" applyAlignment="1" applyProtection="1">
      <alignment horizontal="center" vertical="top"/>
      <protection hidden="1"/>
    </xf>
    <xf numFmtId="0" fontId="9" fillId="0" borderId="11" xfId="0" applyFont="1" applyBorder="1" applyAlignment="1" applyProtection="1">
      <alignment horizontal="center" vertical="top" textRotation="90"/>
      <protection locked="0"/>
    </xf>
    <xf numFmtId="9" fontId="9" fillId="0" borderId="11" xfId="0" applyNumberFormat="1" applyFont="1" applyBorder="1" applyAlignment="1" applyProtection="1">
      <alignment horizontal="center" vertical="top"/>
      <protection hidden="1"/>
    </xf>
    <xf numFmtId="164" fontId="9" fillId="0" borderId="11" xfId="1" applyNumberFormat="1" applyFont="1" applyBorder="1" applyAlignment="1">
      <alignment horizontal="center" vertical="top"/>
    </xf>
    <xf numFmtId="0" fontId="12" fillId="0" borderId="11" xfId="0" applyFont="1" applyBorder="1" applyAlignment="1" applyProtection="1">
      <alignment horizontal="center" vertical="top" textRotation="90" wrapText="1"/>
      <protection hidden="1"/>
    </xf>
    <xf numFmtId="9" fontId="9" fillId="0" borderId="10" xfId="0" applyNumberFormat="1" applyFont="1" applyBorder="1" applyAlignment="1" applyProtection="1">
      <alignment horizontal="center" vertical="top"/>
      <protection hidden="1"/>
    </xf>
    <xf numFmtId="9" fontId="9" fillId="6" borderId="10" xfId="0" applyNumberFormat="1" applyFont="1" applyFill="1" applyBorder="1" applyAlignment="1" applyProtection="1">
      <alignment horizontal="center" vertical="top"/>
      <protection hidden="1"/>
    </xf>
    <xf numFmtId="0" fontId="12" fillId="0" borderId="11" xfId="0" applyFont="1" applyBorder="1" applyAlignment="1" applyProtection="1">
      <alignment horizontal="center" vertical="top" textRotation="90"/>
      <protection hidden="1"/>
    </xf>
    <xf numFmtId="0" fontId="9" fillId="0" borderId="10" xfId="0" applyFont="1" applyBorder="1" applyAlignment="1" applyProtection="1">
      <alignment horizontal="center" vertical="top" textRotation="90"/>
      <protection locked="0"/>
    </xf>
    <xf numFmtId="0" fontId="9" fillId="0" borderId="11" xfId="0" applyFont="1" applyBorder="1" applyAlignment="1" applyProtection="1">
      <alignment horizontal="center" vertical="top" wrapText="1"/>
      <protection locked="0"/>
    </xf>
    <xf numFmtId="14" fontId="9" fillId="0" borderId="11" xfId="0" applyNumberFormat="1" applyFont="1" applyBorder="1" applyAlignment="1" applyProtection="1">
      <alignment horizontal="center" vertical="top" wrapText="1"/>
      <protection locked="0"/>
    </xf>
    <xf numFmtId="0" fontId="3" fillId="3" borderId="0" xfId="0" applyFont="1" applyFill="1" applyAlignment="1">
      <alignment vertical="center"/>
    </xf>
    <xf numFmtId="0" fontId="3" fillId="0" borderId="0" xfId="0" applyFont="1" applyAlignment="1">
      <alignment vertical="center"/>
    </xf>
    <xf numFmtId="9" fontId="9" fillId="0" borderId="13" xfId="0" applyNumberFormat="1" applyFont="1" applyBorder="1" applyAlignment="1" applyProtection="1">
      <alignment horizontal="center" vertical="top" wrapText="1"/>
      <protection hidden="1"/>
    </xf>
    <xf numFmtId="9" fontId="9" fillId="0" borderId="12" xfId="0" applyNumberFormat="1" applyFont="1" applyBorder="1" applyAlignment="1" applyProtection="1">
      <alignment horizontal="center" vertical="top" wrapText="1"/>
      <protection hidden="1"/>
    </xf>
    <xf numFmtId="0" fontId="3" fillId="0" borderId="11" xfId="0" applyFont="1" applyBorder="1" applyAlignment="1">
      <alignment horizontal="center" vertical="top"/>
    </xf>
    <xf numFmtId="0" fontId="10" fillId="0" borderId="11" xfId="0" applyFont="1" applyBorder="1" applyAlignment="1" applyProtection="1">
      <alignment horizontal="justify" vertical="top"/>
      <protection locked="0"/>
    </xf>
    <xf numFmtId="0" fontId="9" fillId="0" borderId="11" xfId="0" applyFont="1" applyBorder="1" applyAlignment="1" applyProtection="1">
      <alignment horizontal="center" vertical="top"/>
      <protection locked="0"/>
    </xf>
    <xf numFmtId="14" fontId="9" fillId="0" borderId="11" xfId="0" applyNumberFormat="1" applyFont="1" applyBorder="1" applyAlignment="1" applyProtection="1">
      <alignment horizontal="center" vertical="top"/>
      <protection locked="0"/>
    </xf>
    <xf numFmtId="164" fontId="9" fillId="7" borderId="11" xfId="1" applyNumberFormat="1" applyFont="1" applyFill="1" applyBorder="1" applyAlignment="1">
      <alignment horizontal="center" vertical="top"/>
    </xf>
    <xf numFmtId="0" fontId="10" fillId="0" borderId="0" xfId="0" applyFont="1"/>
    <xf numFmtId="0" fontId="9" fillId="0" borderId="0" xfId="0" applyFont="1"/>
    <xf numFmtId="0" fontId="3" fillId="0" borderId="11" xfId="0" applyFont="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17" fillId="0" borderId="11" xfId="0" applyFont="1" applyBorder="1" applyAlignment="1" applyProtection="1">
      <alignment horizontal="justify" vertical="top" wrapText="1"/>
      <protection locked="0"/>
    </xf>
    <xf numFmtId="0" fontId="16" fillId="0" borderId="11" xfId="0" applyFont="1" applyBorder="1" applyAlignment="1" applyProtection="1">
      <alignment horizontal="center" vertical="top"/>
      <protection hidden="1"/>
    </xf>
    <xf numFmtId="0" fontId="17" fillId="0" borderId="11" xfId="0" applyFont="1" applyBorder="1" applyAlignment="1" applyProtection="1">
      <alignment horizontal="center" vertical="top" textRotation="90"/>
      <protection locked="0"/>
    </xf>
    <xf numFmtId="9" fontId="14" fillId="0" borderId="11" xfId="0" applyNumberFormat="1" applyFont="1" applyBorder="1" applyAlignment="1" applyProtection="1">
      <alignment horizontal="center" vertical="top"/>
      <protection hidden="1"/>
    </xf>
    <xf numFmtId="0" fontId="14" fillId="0" borderId="11" xfId="0" applyFont="1" applyBorder="1" applyAlignment="1" applyProtection="1">
      <alignment horizontal="center" vertical="top" textRotation="90"/>
      <protection locked="0"/>
    </xf>
    <xf numFmtId="164" fontId="3" fillId="0" borderId="11" xfId="1" applyNumberFormat="1" applyFont="1" applyBorder="1" applyAlignment="1">
      <alignment horizontal="center" vertical="top"/>
    </xf>
    <xf numFmtId="0" fontId="24" fillId="0" borderId="11" xfId="0" applyFont="1" applyBorder="1" applyAlignment="1" applyProtection="1">
      <alignment horizontal="center" vertical="top" textRotation="90" wrapText="1"/>
      <protection hidden="1"/>
    </xf>
    <xf numFmtId="9" fontId="17" fillId="0" borderId="10" xfId="0" applyNumberFormat="1" applyFont="1" applyBorder="1" applyAlignment="1" applyProtection="1">
      <alignment horizontal="center" vertical="top"/>
      <protection hidden="1"/>
    </xf>
    <xf numFmtId="9" fontId="22" fillId="6" borderId="10" xfId="0" applyNumberFormat="1" applyFont="1" applyFill="1" applyBorder="1" applyAlignment="1" applyProtection="1">
      <alignment horizontal="center" vertical="top"/>
      <protection hidden="1"/>
    </xf>
    <xf numFmtId="0" fontId="24" fillId="0" borderId="11" xfId="0" applyFont="1" applyBorder="1" applyAlignment="1" applyProtection="1">
      <alignment horizontal="center" vertical="top" textRotation="90"/>
      <protection hidden="1"/>
    </xf>
    <xf numFmtId="0" fontId="3" fillId="0" borderId="10" xfId="0" applyFont="1" applyBorder="1" applyAlignment="1" applyProtection="1">
      <alignment horizontal="center" vertical="top" textRotation="90"/>
      <protection locked="0"/>
    </xf>
    <xf numFmtId="0" fontId="3" fillId="0" borderId="11" xfId="0" applyFont="1" applyBorder="1" applyAlignment="1" applyProtection="1">
      <alignment horizontal="center" vertical="top" wrapText="1"/>
      <protection locked="0"/>
    </xf>
    <xf numFmtId="0" fontId="3" fillId="0" borderId="11" xfId="0" applyFont="1" applyBorder="1" applyAlignment="1" applyProtection="1">
      <alignment horizontal="center" vertical="top"/>
      <protection locked="0"/>
    </xf>
    <xf numFmtId="14" fontId="3" fillId="0" borderId="11" xfId="0" applyNumberFormat="1" applyFont="1" applyBorder="1" applyAlignment="1" applyProtection="1">
      <alignment horizontal="center" vertical="top"/>
      <protection locked="0"/>
    </xf>
    <xf numFmtId="0" fontId="16" fillId="0" borderId="11" xfId="0" applyFont="1" applyBorder="1" applyAlignment="1" applyProtection="1">
      <alignment horizontal="justify" vertical="top" wrapText="1"/>
      <protection locked="0"/>
    </xf>
    <xf numFmtId="0" fontId="16" fillId="0" borderId="11" xfId="0" applyFont="1" applyBorder="1" applyAlignment="1" applyProtection="1">
      <alignment horizontal="center" vertical="top" textRotation="90"/>
      <protection locked="0"/>
    </xf>
    <xf numFmtId="0" fontId="3" fillId="0" borderId="11" xfId="0" applyFont="1" applyBorder="1" applyAlignment="1" applyProtection="1">
      <alignment horizontal="center" vertical="top" textRotation="90"/>
      <protection locked="0"/>
    </xf>
    <xf numFmtId="9" fontId="3" fillId="0" borderId="11" xfId="0" applyNumberFormat="1" applyFont="1" applyBorder="1" applyAlignment="1" applyProtection="1">
      <alignment horizontal="center" vertical="top"/>
      <protection hidden="1"/>
    </xf>
    <xf numFmtId="0" fontId="9" fillId="0" borderId="11" xfId="0" applyFont="1" applyBorder="1" applyAlignment="1" applyProtection="1">
      <alignment horizontal="justify" vertical="top" wrapText="1"/>
      <protection locked="0"/>
    </xf>
    <xf numFmtId="0" fontId="3" fillId="0" borderId="11" xfId="0" applyFont="1" applyBorder="1" applyAlignment="1" applyProtection="1">
      <alignment horizontal="center" vertical="top"/>
      <protection hidden="1"/>
    </xf>
    <xf numFmtId="0" fontId="8" fillId="0" borderId="11" xfId="0" applyFont="1" applyBorder="1" applyAlignment="1" applyProtection="1">
      <alignment horizontal="center" vertical="top" textRotation="90" wrapText="1"/>
      <protection hidden="1"/>
    </xf>
    <xf numFmtId="9" fontId="3" fillId="0" borderId="10" xfId="0" applyNumberFormat="1" applyFont="1" applyBorder="1" applyAlignment="1" applyProtection="1">
      <alignment horizontal="center" vertical="top"/>
      <protection hidden="1"/>
    </xf>
    <xf numFmtId="0" fontId="8" fillId="0" borderId="11" xfId="0" applyFont="1" applyBorder="1" applyAlignment="1" applyProtection="1">
      <alignment horizontal="center" vertical="top" textRotation="90"/>
      <protection hidden="1"/>
    </xf>
    <xf numFmtId="0" fontId="15" fillId="0" borderId="11" xfId="0" applyFont="1" applyBorder="1" applyAlignment="1" applyProtection="1">
      <alignment horizontal="center" vertical="top" textRotation="90"/>
      <protection locked="0"/>
    </xf>
    <xf numFmtId="9" fontId="15" fillId="0" borderId="11" xfId="0" applyNumberFormat="1" applyFont="1" applyBorder="1" applyAlignment="1" applyProtection="1">
      <alignment horizontal="center" vertical="top"/>
      <protection hidden="1"/>
    </xf>
    <xf numFmtId="0" fontId="28" fillId="0" borderId="11" xfId="0" applyFont="1" applyBorder="1" applyAlignment="1" applyProtection="1">
      <alignment horizontal="center" vertical="top" textRotation="90" wrapText="1"/>
      <protection hidden="1"/>
    </xf>
    <xf numFmtId="9" fontId="14" fillId="0" borderId="10" xfId="0" applyNumberFormat="1" applyFont="1" applyBorder="1" applyAlignment="1" applyProtection="1">
      <alignment horizontal="center" vertical="top"/>
      <protection hidden="1"/>
    </xf>
    <xf numFmtId="0" fontId="28" fillId="0" borderId="11" xfId="0" applyFont="1" applyBorder="1" applyAlignment="1" applyProtection="1">
      <alignment horizontal="center" vertical="top" textRotation="90"/>
      <protection hidden="1"/>
    </xf>
    <xf numFmtId="9" fontId="17" fillId="0" borderId="11" xfId="0" applyNumberFormat="1" applyFont="1" applyBorder="1" applyAlignment="1" applyProtection="1">
      <alignment horizontal="center" vertical="top"/>
      <protection hidden="1"/>
    </xf>
    <xf numFmtId="164" fontId="17" fillId="0" borderId="11" xfId="1" applyNumberFormat="1" applyFont="1" applyBorder="1" applyAlignment="1">
      <alignment horizontal="center" vertical="top"/>
    </xf>
    <xf numFmtId="0" fontId="3" fillId="0" borderId="11" xfId="0" applyFont="1" applyBorder="1" applyAlignment="1" applyProtection="1">
      <alignment horizontal="justify" vertical="top"/>
      <protection locked="0"/>
    </xf>
    <xf numFmtId="14" fontId="3" fillId="0" borderId="11" xfId="0" applyNumberFormat="1" applyFont="1" applyBorder="1" applyAlignment="1" applyProtection="1">
      <alignment horizontal="center" vertical="top" wrapText="1"/>
      <protection locked="0"/>
    </xf>
    <xf numFmtId="0" fontId="14" fillId="0" borderId="10" xfId="0" applyFont="1" applyBorder="1" applyAlignment="1" applyProtection="1">
      <alignment horizontal="center" vertical="top" textRotation="90"/>
      <protection locked="0"/>
    </xf>
    <xf numFmtId="164" fontId="3" fillId="7" borderId="11" xfId="1" applyNumberFormat="1" applyFont="1" applyFill="1" applyBorder="1" applyAlignment="1">
      <alignment horizontal="center" vertical="top"/>
    </xf>
    <xf numFmtId="0" fontId="8" fillId="2" borderId="11" xfId="0" applyFont="1" applyFill="1" applyBorder="1" applyAlignment="1">
      <alignment horizontal="center" vertical="center" textRotation="90"/>
    </xf>
    <xf numFmtId="0" fontId="3" fillId="0" borderId="11" xfId="0" applyFont="1" applyBorder="1" applyAlignment="1" applyProtection="1">
      <alignment horizontal="center" vertical="center"/>
    </xf>
    <xf numFmtId="0" fontId="9" fillId="0" borderId="11" xfId="0" applyFont="1" applyBorder="1" applyAlignment="1" applyProtection="1">
      <alignment horizontal="justify" vertical="center" wrapText="1"/>
      <protection locked="0"/>
    </xf>
    <xf numFmtId="0" fontId="3" fillId="0" borderId="11" xfId="0" applyFont="1" applyBorder="1" applyAlignment="1" applyProtection="1">
      <alignment horizontal="center" vertical="center"/>
      <protection hidden="1"/>
    </xf>
    <xf numFmtId="0" fontId="3" fillId="0" borderId="11" xfId="0" applyFont="1" applyBorder="1" applyAlignment="1" applyProtection="1">
      <alignment horizontal="center" vertical="center" textRotation="90"/>
      <protection locked="0"/>
    </xf>
    <xf numFmtId="9" fontId="3" fillId="0" borderId="11" xfId="0" applyNumberFormat="1" applyFont="1" applyBorder="1" applyAlignment="1" applyProtection="1">
      <alignment horizontal="center" vertical="center"/>
      <protection hidden="1"/>
    </xf>
    <xf numFmtId="164" fontId="3" fillId="0" borderId="11" xfId="1" applyNumberFormat="1" applyFont="1" applyBorder="1" applyAlignment="1">
      <alignment horizontal="center" vertical="center"/>
    </xf>
    <xf numFmtId="0" fontId="8" fillId="0" borderId="11" xfId="0" applyFont="1" applyFill="1" applyBorder="1" applyAlignment="1" applyProtection="1">
      <alignment horizontal="center" vertical="center" textRotation="90" wrapText="1"/>
      <protection hidden="1"/>
    </xf>
    <xf numFmtId="9" fontId="3" fillId="0" borderId="10" xfId="0" applyNumberFormat="1" applyFont="1" applyBorder="1" applyAlignment="1" applyProtection="1">
      <alignment horizontal="center" vertical="center"/>
      <protection hidden="1"/>
    </xf>
    <xf numFmtId="0" fontId="8" fillId="0" borderId="11" xfId="0" applyFont="1" applyBorder="1" applyAlignment="1" applyProtection="1">
      <alignment horizontal="center" vertical="center" textRotation="90"/>
      <protection hidden="1"/>
    </xf>
    <xf numFmtId="0" fontId="3" fillId="0" borderId="10" xfId="0" applyFont="1" applyBorder="1" applyAlignment="1" applyProtection="1">
      <alignment horizontal="center" vertical="center" textRotation="90"/>
      <protection locked="0"/>
    </xf>
    <xf numFmtId="0" fontId="3"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14" fontId="3" fillId="0" borderId="11" xfId="0" applyNumberFormat="1" applyFont="1" applyBorder="1" applyAlignment="1" applyProtection="1">
      <alignment horizontal="center" vertical="center"/>
      <protection locked="0"/>
    </xf>
    <xf numFmtId="0" fontId="3" fillId="0" borderId="11" xfId="0" applyFont="1" applyBorder="1" applyAlignment="1" applyProtection="1">
      <alignment horizontal="justify" vertical="center"/>
      <protection locked="0"/>
    </xf>
    <xf numFmtId="164" fontId="3" fillId="7" borderId="11" xfId="1" applyNumberFormat="1" applyFont="1" applyFill="1" applyBorder="1" applyAlignment="1">
      <alignment horizontal="center" vertical="center"/>
    </xf>
    <xf numFmtId="0" fontId="3" fillId="0" borderId="11" xfId="0" applyFont="1" applyBorder="1" applyAlignment="1" applyProtection="1">
      <alignment horizontal="center" vertical="top"/>
    </xf>
    <xf numFmtId="0" fontId="8" fillId="0" borderId="11" xfId="0" applyFont="1" applyFill="1" applyBorder="1" applyAlignment="1" applyProtection="1">
      <alignment horizontal="center" vertical="top" textRotation="90" wrapText="1"/>
      <protection hidden="1"/>
    </xf>
    <xf numFmtId="9" fontId="3" fillId="0" borderId="10" xfId="0" applyNumberFormat="1" applyFont="1" applyFill="1" applyBorder="1" applyAlignment="1" applyProtection="1">
      <alignment horizontal="center" vertical="top"/>
      <protection hidden="1"/>
    </xf>
    <xf numFmtId="0" fontId="3" fillId="0" borderId="0" xfId="0" applyFont="1" applyAlignment="1">
      <alignment horizontal="center" vertical="center"/>
    </xf>
    <xf numFmtId="0" fontId="3" fillId="3" borderId="0" xfId="0" applyFont="1" applyFill="1" applyAlignment="1">
      <alignment horizontal="left" vertical="center"/>
    </xf>
    <xf numFmtId="0" fontId="3" fillId="0" borderId="0" xfId="0" applyFont="1"/>
    <xf numFmtId="0" fontId="3" fillId="0" borderId="0" xfId="0" applyFont="1" applyAlignment="1">
      <alignment horizontal="center"/>
    </xf>
    <xf numFmtId="0" fontId="3" fillId="3" borderId="0" xfId="0" applyFont="1" applyFill="1" applyAlignment="1">
      <alignment horizontal="left" vertical="center"/>
    </xf>
    <xf numFmtId="0" fontId="3" fillId="0" borderId="0" xfId="0" applyFont="1" applyAlignment="1">
      <alignment horizontal="center" vertical="center"/>
    </xf>
    <xf numFmtId="0" fontId="3" fillId="0" borderId="0" xfId="0" applyFont="1"/>
    <xf numFmtId="0" fontId="3" fillId="0" borderId="0" xfId="0" applyFont="1" applyAlignment="1">
      <alignment horizontal="center"/>
    </xf>
    <xf numFmtId="0" fontId="15" fillId="0" borderId="10" xfId="0" applyFont="1" applyBorder="1" applyAlignment="1" applyProtection="1">
      <alignment horizontal="center" vertical="top" wrapText="1"/>
      <protection locked="0"/>
    </xf>
    <xf numFmtId="0" fontId="25" fillId="0" borderId="10" xfId="0" applyFont="1" applyBorder="1" applyAlignment="1" applyProtection="1">
      <alignment horizontal="center" vertical="top" wrapText="1"/>
      <protection locked="0"/>
    </xf>
    <xf numFmtId="0" fontId="7" fillId="3" borderId="0" xfId="0" applyFont="1" applyFill="1" applyAlignment="1">
      <alignment horizontal="center" vertical="center"/>
    </xf>
    <xf numFmtId="0" fontId="7" fillId="3" borderId="0" xfId="0" applyFont="1" applyFill="1" applyAlignment="1">
      <alignment horizontal="left" vertical="center"/>
    </xf>
    <xf numFmtId="0" fontId="7" fillId="3" borderId="0" xfId="0" applyFont="1" applyFill="1" applyAlignment="1">
      <alignment horizontal="center"/>
    </xf>
    <xf numFmtId="0" fontId="6" fillId="2" borderId="11" xfId="0" applyFont="1" applyFill="1" applyBorder="1" applyAlignment="1">
      <alignment horizontal="center" vertical="center" textRotation="90"/>
    </xf>
    <xf numFmtId="0" fontId="6" fillId="5" borderId="11" xfId="0" applyFont="1" applyFill="1" applyBorder="1" applyAlignment="1">
      <alignment horizontal="center" vertical="center" textRotation="90"/>
    </xf>
    <xf numFmtId="0" fontId="6" fillId="3" borderId="0" xfId="0" applyFont="1" applyFill="1" applyAlignment="1">
      <alignment horizontal="center" vertical="center"/>
    </xf>
    <xf numFmtId="0" fontId="6" fillId="2" borderId="0" xfId="0" applyFont="1" applyFill="1" applyAlignment="1">
      <alignment horizontal="center" vertical="center"/>
    </xf>
    <xf numFmtId="0" fontId="7" fillId="0" borderId="10" xfId="0" applyFont="1" applyBorder="1" applyAlignment="1">
      <alignment horizontal="center" vertical="top"/>
    </xf>
    <xf numFmtId="0" fontId="7" fillId="0" borderId="10" xfId="0" applyFont="1" applyBorder="1" applyAlignment="1" applyProtection="1">
      <alignment horizontal="center" vertical="top" wrapText="1"/>
      <protection locked="0"/>
    </xf>
    <xf numFmtId="0" fontId="31" fillId="0" borderId="10" xfId="0" applyFont="1" applyBorder="1" applyAlignment="1" applyProtection="1">
      <alignment horizontal="center" vertical="top" wrapText="1"/>
      <protection locked="0"/>
    </xf>
    <xf numFmtId="0" fontId="7" fillId="0" borderId="10" xfId="0" applyFont="1" applyBorder="1" applyAlignment="1" applyProtection="1">
      <alignment horizontal="center" vertical="top"/>
      <protection locked="0"/>
    </xf>
    <xf numFmtId="0" fontId="6" fillId="0" borderId="10" xfId="0" applyFont="1" applyBorder="1" applyAlignment="1" applyProtection="1">
      <alignment horizontal="center" vertical="top" wrapText="1"/>
      <protection hidden="1"/>
    </xf>
    <xf numFmtId="9" fontId="7" fillId="0" borderId="10" xfId="0" applyNumberFormat="1" applyFont="1" applyBorder="1" applyAlignment="1" applyProtection="1">
      <alignment horizontal="center" vertical="top" wrapText="1"/>
      <protection hidden="1"/>
    </xf>
    <xf numFmtId="9" fontId="7" fillId="0" borderId="10" xfId="0" applyNumberFormat="1" applyFont="1" applyBorder="1" applyAlignment="1" applyProtection="1">
      <alignment horizontal="center" vertical="top" wrapText="1"/>
      <protection locked="0"/>
    </xf>
    <xf numFmtId="0" fontId="6" fillId="0" borderId="10" xfId="0" applyFont="1" applyBorder="1" applyAlignment="1" applyProtection="1">
      <alignment horizontal="center" vertical="top"/>
      <protection hidden="1"/>
    </xf>
    <xf numFmtId="0" fontId="7" fillId="0" borderId="11" xfId="0" applyFont="1" applyBorder="1" applyAlignment="1">
      <alignment horizontal="center" vertical="top"/>
    </xf>
    <xf numFmtId="0" fontId="7" fillId="0" borderId="11" xfId="0" applyFont="1" applyBorder="1" applyAlignment="1" applyProtection="1">
      <alignment horizontal="justify" vertical="top" wrapText="1"/>
      <protection locked="0"/>
    </xf>
    <xf numFmtId="0" fontId="7" fillId="0" borderId="11" xfId="0" applyFont="1" applyBorder="1" applyAlignment="1" applyProtection="1">
      <alignment horizontal="center" vertical="top"/>
      <protection hidden="1"/>
    </xf>
    <xf numFmtId="0" fontId="7" fillId="0" borderId="11" xfId="0" applyFont="1" applyBorder="1" applyAlignment="1" applyProtection="1">
      <alignment horizontal="center" vertical="top" textRotation="90"/>
      <protection locked="0"/>
    </xf>
    <xf numFmtId="9" fontId="7" fillId="0" borderId="11" xfId="0" applyNumberFormat="1" applyFont="1" applyBorder="1" applyAlignment="1" applyProtection="1">
      <alignment horizontal="center" vertical="top"/>
      <protection hidden="1"/>
    </xf>
    <xf numFmtId="164" fontId="7" fillId="0" borderId="11" xfId="1" applyNumberFormat="1" applyFont="1" applyBorder="1" applyAlignment="1">
      <alignment horizontal="center" vertical="top"/>
    </xf>
    <xf numFmtId="0" fontId="6" fillId="0" borderId="11" xfId="0" applyFont="1" applyBorder="1" applyAlignment="1" applyProtection="1">
      <alignment horizontal="center" vertical="top" textRotation="90" wrapText="1"/>
      <protection hidden="1"/>
    </xf>
    <xf numFmtId="9" fontId="7" fillId="0" borderId="10" xfId="0" applyNumberFormat="1" applyFont="1" applyBorder="1" applyAlignment="1" applyProtection="1">
      <alignment horizontal="center" vertical="top"/>
      <protection hidden="1"/>
    </xf>
    <xf numFmtId="9" fontId="7" fillId="6" borderId="10" xfId="0" applyNumberFormat="1" applyFont="1" applyFill="1" applyBorder="1" applyAlignment="1" applyProtection="1">
      <alignment horizontal="center" vertical="top"/>
      <protection hidden="1"/>
    </xf>
    <xf numFmtId="0" fontId="6" fillId="0" borderId="11" xfId="0" applyFont="1" applyBorder="1" applyAlignment="1" applyProtection="1">
      <alignment horizontal="center" vertical="top" textRotation="90"/>
      <protection hidden="1"/>
    </xf>
    <xf numFmtId="0" fontId="7" fillId="0" borderId="10" xfId="0" applyFont="1" applyBorder="1" applyAlignment="1" applyProtection="1">
      <alignment horizontal="center" vertical="top" textRotation="90"/>
      <protection locked="0"/>
    </xf>
    <xf numFmtId="0" fontId="7" fillId="0" borderId="11" xfId="0" applyFont="1" applyBorder="1" applyAlignment="1" applyProtection="1">
      <alignment horizontal="center" vertical="top" wrapText="1"/>
      <protection locked="0"/>
    </xf>
    <xf numFmtId="0" fontId="7" fillId="0" borderId="11" xfId="0" applyFont="1" applyBorder="1" applyAlignment="1" applyProtection="1">
      <alignment horizontal="center" vertical="top"/>
      <protection locked="0"/>
    </xf>
    <xf numFmtId="14" fontId="7" fillId="0" borderId="11" xfId="0" applyNumberFormat="1" applyFont="1" applyBorder="1" applyAlignment="1" applyProtection="1">
      <alignment horizontal="center" vertical="top"/>
      <protection locked="0"/>
    </xf>
    <xf numFmtId="0" fontId="7" fillId="3" borderId="0" xfId="0" applyFont="1" applyFill="1" applyAlignment="1">
      <alignment vertical="center"/>
    </xf>
    <xf numFmtId="0" fontId="7" fillId="0" borderId="0" xfId="0" applyFont="1" applyAlignment="1">
      <alignment vertical="center"/>
    </xf>
    <xf numFmtId="0" fontId="7" fillId="0" borderId="13" xfId="0" applyFont="1" applyBorder="1" applyAlignment="1">
      <alignment horizontal="center" vertical="top"/>
    </xf>
    <xf numFmtId="0" fontId="7" fillId="0" borderId="13" xfId="0" applyFont="1" applyBorder="1" applyAlignment="1" applyProtection="1">
      <alignment horizontal="center" vertical="top" wrapText="1"/>
      <protection locked="0"/>
    </xf>
    <xf numFmtId="0" fontId="31" fillId="0" borderId="13" xfId="0" applyFont="1" applyBorder="1" applyAlignment="1" applyProtection="1">
      <alignment horizontal="center" vertical="top" wrapText="1"/>
      <protection locked="0"/>
    </xf>
    <xf numFmtId="0" fontId="7" fillId="0" borderId="13" xfId="0" applyFont="1" applyBorder="1" applyAlignment="1" applyProtection="1">
      <alignment horizontal="center" vertical="top"/>
      <protection locked="0"/>
    </xf>
    <xf numFmtId="9" fontId="7" fillId="0" borderId="13" xfId="0" applyNumberFormat="1" applyFont="1" applyBorder="1" applyAlignment="1" applyProtection="1">
      <alignment horizontal="center" vertical="top" wrapText="1"/>
      <protection locked="0"/>
    </xf>
    <xf numFmtId="9" fontId="7" fillId="0" borderId="13" xfId="0" applyNumberFormat="1" applyFont="1" applyBorder="1" applyAlignment="1" applyProtection="1">
      <alignment horizontal="center" vertical="top" wrapText="1"/>
      <protection hidden="1"/>
    </xf>
    <xf numFmtId="0" fontId="6" fillId="0" borderId="13" xfId="0" applyFont="1" applyBorder="1" applyAlignment="1" applyProtection="1">
      <alignment horizontal="center" vertical="top" wrapText="1"/>
      <protection hidden="1"/>
    </xf>
    <xf numFmtId="0" fontId="6" fillId="0" borderId="13" xfId="0" applyFont="1" applyBorder="1" applyAlignment="1" applyProtection="1">
      <alignment horizontal="center" vertical="top"/>
      <protection hidden="1"/>
    </xf>
    <xf numFmtId="0" fontId="7" fillId="0" borderId="12" xfId="0" applyFont="1" applyBorder="1" applyAlignment="1">
      <alignment horizontal="center" vertical="top"/>
    </xf>
    <xf numFmtId="0" fontId="7" fillId="0" borderId="12" xfId="0" applyFont="1" applyBorder="1" applyAlignment="1" applyProtection="1">
      <alignment horizontal="center" vertical="top" wrapText="1"/>
      <protection locked="0"/>
    </xf>
    <xf numFmtId="0" fontId="31" fillId="0" borderId="12" xfId="0" applyFont="1" applyBorder="1" applyAlignment="1" applyProtection="1">
      <alignment horizontal="center" vertical="top" wrapText="1"/>
      <protection locked="0"/>
    </xf>
    <xf numFmtId="0" fontId="7" fillId="0" borderId="12" xfId="0" applyFont="1" applyBorder="1" applyAlignment="1" applyProtection="1">
      <alignment horizontal="center" vertical="top"/>
      <protection locked="0"/>
    </xf>
    <xf numFmtId="0" fontId="6" fillId="0" borderId="12" xfId="0" applyFont="1" applyBorder="1" applyAlignment="1" applyProtection="1">
      <alignment horizontal="center" vertical="top" wrapText="1"/>
      <protection hidden="1"/>
    </xf>
    <xf numFmtId="9" fontId="7" fillId="0" borderId="12" xfId="0" applyNumberFormat="1" applyFont="1" applyBorder="1" applyAlignment="1" applyProtection="1">
      <alignment horizontal="center" vertical="top" wrapText="1"/>
      <protection hidden="1"/>
    </xf>
    <xf numFmtId="9" fontId="7" fillId="0" borderId="12" xfId="0" applyNumberFormat="1" applyFont="1" applyBorder="1" applyAlignment="1" applyProtection="1">
      <alignment horizontal="center" vertical="top" wrapText="1"/>
      <protection locked="0"/>
    </xf>
    <xf numFmtId="0" fontId="6" fillId="0" borderId="12" xfId="0" applyFont="1" applyBorder="1" applyAlignment="1" applyProtection="1">
      <alignment horizontal="center" vertical="top"/>
      <protection hidden="1"/>
    </xf>
    <xf numFmtId="0" fontId="7" fillId="0" borderId="11"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0" fontId="9" fillId="0" borderId="15" xfId="0" applyFont="1" applyBorder="1" applyAlignment="1" applyProtection="1">
      <alignment horizontal="center" vertical="center" textRotation="90"/>
      <protection locked="0"/>
    </xf>
    <xf numFmtId="9" fontId="9" fillId="0" borderId="15" xfId="0" applyNumberFormat="1" applyFont="1" applyBorder="1" applyAlignment="1" applyProtection="1">
      <alignment horizontal="center" vertical="center"/>
      <protection hidden="1"/>
    </xf>
    <xf numFmtId="164" fontId="9" fillId="0" borderId="15" xfId="1" applyNumberFormat="1" applyFont="1" applyBorder="1" applyAlignment="1">
      <alignment horizontal="center" vertical="center"/>
    </xf>
    <xf numFmtId="0" fontId="12" fillId="0" borderId="15" xfId="0" applyFont="1" applyBorder="1" applyAlignment="1" applyProtection="1">
      <alignment horizontal="center" vertical="center" textRotation="90" wrapText="1"/>
      <protection hidden="1"/>
    </xf>
    <xf numFmtId="0" fontId="12" fillId="0" borderId="15" xfId="0" applyFont="1" applyBorder="1" applyAlignment="1" applyProtection="1">
      <alignment horizontal="center" vertical="center" textRotation="90"/>
      <protection hidden="1"/>
    </xf>
    <xf numFmtId="0" fontId="37" fillId="0" borderId="15" xfId="0" applyFont="1" applyBorder="1" applyAlignment="1" applyProtection="1">
      <alignment horizontal="justify" vertical="center" wrapText="1"/>
      <protection locked="0"/>
    </xf>
    <xf numFmtId="0" fontId="37" fillId="0" borderId="15" xfId="0" applyFont="1" applyBorder="1" applyAlignment="1" applyProtection="1">
      <alignment horizontal="center" vertical="center" wrapText="1"/>
      <protection locked="0"/>
    </xf>
    <xf numFmtId="14" fontId="37" fillId="0" borderId="15" xfId="0" applyNumberFormat="1" applyFont="1" applyBorder="1" applyAlignment="1" applyProtection="1">
      <alignment horizontal="center" vertical="center" wrapText="1"/>
      <protection locked="0"/>
    </xf>
    <xf numFmtId="0" fontId="37" fillId="0" borderId="16" xfId="0" applyFont="1" applyBorder="1" applyAlignment="1" applyProtection="1">
      <alignment vertical="center" wrapText="1"/>
      <protection locked="0"/>
    </xf>
    <xf numFmtId="0" fontId="37" fillId="0" borderId="16" xfId="0" applyFont="1" applyBorder="1" applyAlignment="1" applyProtection="1">
      <alignment horizontal="center" vertical="center" wrapText="1"/>
      <protection locked="0"/>
    </xf>
    <xf numFmtId="14" fontId="37" fillId="0" borderId="16" xfId="0" applyNumberFormat="1" applyFont="1" applyBorder="1" applyAlignment="1" applyProtection="1">
      <alignment horizontal="center" vertical="center" wrapText="1"/>
      <protection locked="0"/>
    </xf>
    <xf numFmtId="0" fontId="9" fillId="0" borderId="15" xfId="0" applyFont="1" applyBorder="1" applyAlignment="1">
      <alignment horizontal="center" vertical="center"/>
    </xf>
    <xf numFmtId="0" fontId="9" fillId="0" borderId="15" xfId="0" applyFont="1" applyBorder="1" applyAlignment="1" applyProtection="1">
      <alignment horizontal="justify" vertical="center" wrapText="1"/>
      <protection locked="0"/>
    </xf>
    <xf numFmtId="0" fontId="9" fillId="0" borderId="15" xfId="0" applyFont="1" applyBorder="1" applyAlignment="1" applyProtection="1">
      <alignment horizontal="center" vertical="center"/>
      <protection hidden="1"/>
    </xf>
    <xf numFmtId="0" fontId="37" fillId="0" borderId="17" xfId="0" applyFont="1" applyBorder="1" applyAlignment="1" applyProtection="1">
      <alignment horizontal="center" vertical="center" wrapText="1"/>
      <protection locked="0"/>
    </xf>
    <xf numFmtId="14" fontId="37" fillId="0" borderId="17" xfId="0" applyNumberFormat="1" applyFont="1" applyBorder="1" applyAlignment="1" applyProtection="1">
      <alignment horizontal="center" vertical="center" wrapText="1"/>
      <protection locked="0"/>
    </xf>
    <xf numFmtId="0" fontId="37" fillId="0" borderId="17" xfId="0" applyFont="1" applyBorder="1" applyAlignment="1" applyProtection="1">
      <alignment horizontal="left" vertical="center" wrapText="1"/>
      <protection locked="0"/>
    </xf>
    <xf numFmtId="0" fontId="9" fillId="0" borderId="16" xfId="0" applyFont="1" applyBorder="1" applyAlignment="1">
      <alignment horizontal="center" vertical="center"/>
    </xf>
    <xf numFmtId="0" fontId="9" fillId="0" borderId="16" xfId="0" applyFont="1" applyBorder="1" applyAlignment="1" applyProtection="1">
      <alignment horizontal="justify" vertical="center" wrapText="1"/>
      <protection locked="0"/>
    </xf>
    <xf numFmtId="0" fontId="9" fillId="0" borderId="16" xfId="0" applyFont="1" applyBorder="1" applyAlignment="1" applyProtection="1">
      <alignment horizontal="center" vertical="center"/>
      <protection hidden="1"/>
    </xf>
    <xf numFmtId="0" fontId="9" fillId="0" borderId="16" xfId="0" applyFont="1" applyBorder="1" applyAlignment="1" applyProtection="1">
      <alignment horizontal="center" vertical="center" textRotation="90"/>
      <protection locked="0"/>
    </xf>
    <xf numFmtId="9" fontId="9" fillId="0" borderId="16" xfId="0" applyNumberFormat="1" applyFont="1" applyBorder="1" applyAlignment="1" applyProtection="1">
      <alignment horizontal="center" vertical="center"/>
      <protection hidden="1"/>
    </xf>
    <xf numFmtId="164" fontId="9" fillId="0" borderId="16" xfId="1" applyNumberFormat="1" applyFont="1" applyBorder="1" applyAlignment="1">
      <alignment horizontal="center" vertical="center"/>
    </xf>
    <xf numFmtId="0" fontId="12" fillId="0" borderId="16" xfId="0" applyFont="1" applyBorder="1" applyAlignment="1" applyProtection="1">
      <alignment horizontal="center" vertical="center" textRotation="90" wrapText="1"/>
      <protection hidden="1"/>
    </xf>
    <xf numFmtId="0" fontId="12" fillId="0" borderId="16" xfId="0" applyFont="1" applyBorder="1" applyAlignment="1" applyProtection="1">
      <alignment horizontal="center" vertical="center" textRotation="90"/>
      <protection hidden="1"/>
    </xf>
    <xf numFmtId="0" fontId="37" fillId="0" borderId="16" xfId="0" applyFont="1" applyBorder="1" applyAlignment="1" applyProtection="1">
      <alignment horizontal="left" vertical="center" wrapText="1"/>
      <protection locked="0"/>
    </xf>
    <xf numFmtId="0" fontId="15" fillId="3" borderId="0" xfId="0" applyFont="1" applyFill="1"/>
    <xf numFmtId="0" fontId="15" fillId="0" borderId="0" xfId="0" applyFont="1"/>
    <xf numFmtId="0" fontId="15" fillId="3" borderId="0" xfId="0" applyFont="1" applyFill="1" applyAlignment="1">
      <alignment horizontal="center" vertical="center"/>
    </xf>
    <xf numFmtId="0" fontId="15" fillId="3" borderId="0" xfId="0" applyFont="1" applyFill="1" applyAlignment="1">
      <alignment horizontal="left" vertical="center"/>
    </xf>
    <xf numFmtId="0" fontId="15" fillId="3" borderId="0" xfId="0" applyFont="1" applyFill="1" applyAlignment="1">
      <alignment horizontal="center"/>
    </xf>
    <xf numFmtId="0" fontId="38" fillId="2" borderId="11" xfId="0" applyFont="1" applyFill="1" applyBorder="1" applyAlignment="1">
      <alignment horizontal="center" vertical="center" textRotation="90"/>
    </xf>
    <xf numFmtId="0" fontId="38" fillId="5" borderId="11" xfId="0" applyFont="1" applyFill="1" applyBorder="1" applyAlignment="1">
      <alignment horizontal="center" vertical="center" textRotation="90"/>
    </xf>
    <xf numFmtId="0" fontId="38" fillId="3" borderId="0" xfId="0" applyFont="1" applyFill="1" applyAlignment="1">
      <alignment horizontal="center" vertical="center"/>
    </xf>
    <xf numFmtId="0" fontId="38" fillId="2" borderId="0" xfId="0" applyFont="1" applyFill="1" applyAlignment="1">
      <alignment horizontal="center" vertical="center"/>
    </xf>
    <xf numFmtId="0" fontId="15" fillId="0" borderId="10" xfId="0" applyFont="1" applyBorder="1" applyAlignment="1">
      <alignment horizontal="center" vertical="top"/>
    </xf>
    <xf numFmtId="0" fontId="15" fillId="0" borderId="10"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15" fillId="0" borderId="10" xfId="0" applyFont="1" applyBorder="1" applyAlignment="1" applyProtection="1">
      <alignment horizontal="center" vertical="top"/>
      <protection locked="0"/>
    </xf>
    <xf numFmtId="0" fontId="38" fillId="0" borderId="10" xfId="0" applyFont="1" applyBorder="1" applyAlignment="1" applyProtection="1">
      <alignment horizontal="center" vertical="top" wrapText="1"/>
      <protection hidden="1"/>
    </xf>
    <xf numFmtId="9" fontId="40" fillId="0" borderId="10" xfId="0" applyNumberFormat="1" applyFont="1" applyBorder="1" applyAlignment="1" applyProtection="1">
      <alignment horizontal="center" vertical="top" wrapText="1"/>
      <protection hidden="1"/>
    </xf>
    <xf numFmtId="9" fontId="15" fillId="0" borderId="10" xfId="0" applyNumberFormat="1" applyFont="1" applyBorder="1" applyAlignment="1" applyProtection="1">
      <alignment horizontal="center" vertical="top" wrapText="1"/>
      <protection locked="0"/>
    </xf>
    <xf numFmtId="9" fontId="15" fillId="0" borderId="10" xfId="0" applyNumberFormat="1" applyFont="1" applyBorder="1" applyAlignment="1" applyProtection="1">
      <alignment horizontal="center" vertical="top" wrapText="1"/>
      <protection hidden="1"/>
    </xf>
    <xf numFmtId="0" fontId="41" fillId="0" borderId="10" xfId="0" applyFont="1" applyBorder="1" applyAlignment="1" applyProtection="1">
      <alignment horizontal="center" vertical="top" wrapText="1"/>
      <protection hidden="1"/>
    </xf>
    <xf numFmtId="0" fontId="41" fillId="0" borderId="10" xfId="0" applyFont="1" applyBorder="1" applyAlignment="1" applyProtection="1">
      <alignment horizontal="center" vertical="top"/>
      <protection hidden="1"/>
    </xf>
    <xf numFmtId="0" fontId="15" fillId="0" borderId="11" xfId="0" applyFont="1" applyBorder="1" applyAlignment="1">
      <alignment horizontal="center" vertical="top"/>
    </xf>
    <xf numFmtId="0" fontId="15" fillId="0" borderId="11" xfId="0" applyFont="1" applyBorder="1" applyAlignment="1" applyProtection="1">
      <alignment horizontal="justify" vertical="top" wrapText="1"/>
      <protection locked="0"/>
    </xf>
    <xf numFmtId="0" fontId="15" fillId="0" borderId="11" xfId="0" applyFont="1" applyBorder="1" applyAlignment="1" applyProtection="1">
      <alignment horizontal="center" vertical="top"/>
      <protection hidden="1"/>
    </xf>
    <xf numFmtId="164" fontId="15" fillId="0" borderId="11" xfId="1" applyNumberFormat="1" applyFont="1" applyBorder="1" applyAlignment="1">
      <alignment horizontal="center" vertical="top"/>
    </xf>
    <xf numFmtId="0" fontId="38" fillId="0" borderId="11" xfId="0" applyFont="1" applyBorder="1" applyAlignment="1" applyProtection="1">
      <alignment horizontal="center" vertical="top" textRotation="90" wrapText="1"/>
      <protection hidden="1"/>
    </xf>
    <xf numFmtId="9" fontId="15" fillId="0" borderId="10" xfId="0" applyNumberFormat="1" applyFont="1" applyBorder="1" applyAlignment="1" applyProtection="1">
      <alignment horizontal="center" vertical="top"/>
      <protection hidden="1"/>
    </xf>
    <xf numFmtId="9" fontId="15" fillId="6" borderId="10" xfId="0" applyNumberFormat="1" applyFont="1" applyFill="1" applyBorder="1" applyAlignment="1" applyProtection="1">
      <alignment horizontal="center" vertical="top"/>
      <protection hidden="1"/>
    </xf>
    <xf numFmtId="0" fontId="38" fillId="0" borderId="11" xfId="0" applyFont="1" applyBorder="1" applyAlignment="1" applyProtection="1">
      <alignment horizontal="center" vertical="top" textRotation="90"/>
      <protection hidden="1"/>
    </xf>
    <xf numFmtId="0" fontId="15" fillId="0" borderId="10" xfId="0" applyFont="1" applyBorder="1" applyAlignment="1" applyProtection="1">
      <alignment horizontal="center" vertical="top" textRotation="90"/>
      <protection locked="0"/>
    </xf>
    <xf numFmtId="0" fontId="15" fillId="0" borderId="11" xfId="0" applyFont="1" applyBorder="1" applyAlignment="1" applyProtection="1">
      <alignment horizontal="center" vertical="top" wrapText="1"/>
      <protection locked="0"/>
    </xf>
    <xf numFmtId="14" fontId="10" fillId="0" borderId="11" xfId="0" applyNumberFormat="1" applyFont="1" applyBorder="1" applyAlignment="1" applyProtection="1">
      <alignment horizontal="center" vertical="top"/>
      <protection locked="0"/>
    </xf>
    <xf numFmtId="0" fontId="15" fillId="0" borderId="11" xfId="0" applyFont="1" applyBorder="1" applyAlignment="1" applyProtection="1">
      <alignment horizontal="center" vertical="top"/>
      <protection locked="0"/>
    </xf>
    <xf numFmtId="0" fontId="15" fillId="3" borderId="0" xfId="0" applyFont="1" applyFill="1" applyAlignment="1">
      <alignment vertical="center"/>
    </xf>
    <xf numFmtId="0" fontId="15" fillId="0" borderId="0" xfId="0" applyFont="1" applyAlignment="1">
      <alignment vertical="center"/>
    </xf>
    <xf numFmtId="0" fontId="15" fillId="0" borderId="11" xfId="0" applyFont="1" applyBorder="1" applyAlignment="1">
      <alignment horizontal="center" vertical="center"/>
    </xf>
    <xf numFmtId="0" fontId="38"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center" vertical="center"/>
    </xf>
    <xf numFmtId="0" fontId="30" fillId="0" borderId="0" xfId="0" applyFont="1" applyBorder="1"/>
    <xf numFmtId="0" fontId="30" fillId="0" borderId="0" xfId="0" applyFont="1" applyBorder="1" applyAlignment="1">
      <alignment horizontal="center" vertical="center"/>
    </xf>
    <xf numFmtId="0" fontId="30" fillId="0" borderId="0" xfId="0" applyFont="1" applyBorder="1" applyAlignment="1">
      <alignment horizontal="left" vertical="center"/>
    </xf>
    <xf numFmtId="0" fontId="30" fillId="0" borderId="0" xfId="0" applyFont="1" applyBorder="1" applyAlignment="1">
      <alignment horizontal="center"/>
    </xf>
    <xf numFmtId="0" fontId="43" fillId="8" borderId="32" xfId="0" applyFont="1" applyFill="1" applyBorder="1" applyAlignment="1">
      <alignment horizontal="center" vertical="center" textRotation="90"/>
    </xf>
    <xf numFmtId="0" fontId="43" fillId="0" borderId="32" xfId="0" applyFont="1" applyBorder="1" applyAlignment="1">
      <alignment horizontal="center" vertical="center" textRotation="90"/>
    </xf>
    <xf numFmtId="0" fontId="46" fillId="0" borderId="0" xfId="0" applyFont="1" applyBorder="1" applyAlignment="1">
      <alignment horizontal="center" vertical="center"/>
    </xf>
    <xf numFmtId="0" fontId="48" fillId="0" borderId="32" xfId="0" applyFont="1" applyBorder="1" applyAlignment="1">
      <alignment horizontal="center" vertical="top"/>
    </xf>
    <xf numFmtId="0" fontId="49" fillId="0" borderId="32" xfId="0" applyFont="1" applyBorder="1" applyAlignment="1">
      <alignment horizontal="left" vertical="top" wrapText="1"/>
    </xf>
    <xf numFmtId="0" fontId="49" fillId="0" borderId="32" xfId="0" applyFont="1" applyBorder="1" applyAlignment="1">
      <alignment horizontal="center" vertical="top" textRotation="90"/>
    </xf>
    <xf numFmtId="9" fontId="39" fillId="0" borderId="32" xfId="0" applyNumberFormat="1" applyFont="1" applyBorder="1" applyAlignment="1">
      <alignment horizontal="center" vertical="top"/>
    </xf>
    <xf numFmtId="0" fontId="39" fillId="0" borderId="32" xfId="0" applyFont="1" applyBorder="1" applyAlignment="1">
      <alignment horizontal="center" vertical="top" textRotation="90"/>
    </xf>
    <xf numFmtId="164" fontId="48" fillId="0" borderId="32" xfId="0" applyNumberFormat="1" applyFont="1" applyBorder="1" applyAlignment="1">
      <alignment horizontal="center" vertical="top"/>
    </xf>
    <xf numFmtId="0" fontId="54" fillId="0" borderId="32" xfId="0" applyFont="1" applyBorder="1" applyAlignment="1">
      <alignment horizontal="center" vertical="top" textRotation="90" wrapText="1"/>
    </xf>
    <xf numFmtId="9" fontId="49" fillId="0" borderId="28" xfId="0" applyNumberFormat="1" applyFont="1" applyBorder="1" applyAlignment="1">
      <alignment horizontal="center" vertical="top"/>
    </xf>
    <xf numFmtId="9" fontId="29" fillId="10" borderId="28" xfId="0" applyNumberFormat="1" applyFont="1" applyFill="1" applyBorder="1" applyAlignment="1">
      <alignment horizontal="center" vertical="top"/>
    </xf>
    <xf numFmtId="0" fontId="54" fillId="0" borderId="32" xfId="0" applyFont="1" applyBorder="1" applyAlignment="1">
      <alignment horizontal="center" vertical="top" textRotation="90"/>
    </xf>
    <xf numFmtId="0" fontId="39" fillId="0" borderId="28" xfId="0" applyFont="1" applyBorder="1" applyAlignment="1">
      <alignment horizontal="center" vertical="top" textRotation="90"/>
    </xf>
    <xf numFmtId="0" fontId="30" fillId="0" borderId="32" xfId="0" applyFont="1" applyBorder="1" applyAlignment="1">
      <alignment horizontal="center" vertical="top" wrapText="1"/>
    </xf>
    <xf numFmtId="0" fontId="30" fillId="0" borderId="32" xfId="0" applyFont="1" applyBorder="1" applyAlignment="1">
      <alignment horizontal="center" vertical="top"/>
    </xf>
    <xf numFmtId="14" fontId="30" fillId="0" borderId="32" xfId="0" applyNumberFormat="1" applyFont="1" applyBorder="1" applyAlignment="1">
      <alignment horizontal="center" vertical="top"/>
    </xf>
    <xf numFmtId="0" fontId="30" fillId="0" borderId="0" xfId="0" applyFont="1" applyBorder="1" applyAlignment="1">
      <alignment vertical="center"/>
    </xf>
    <xf numFmtId="0" fontId="48" fillId="0" borderId="32" xfId="0" applyFont="1" applyBorder="1" applyAlignment="1">
      <alignment horizontal="center" vertical="top" textRotation="90"/>
    </xf>
    <xf numFmtId="0" fontId="48" fillId="0" borderId="32" xfId="0" applyFont="1" applyBorder="1" applyAlignment="1">
      <alignment horizontal="center" vertical="top" wrapText="1"/>
    </xf>
    <xf numFmtId="9" fontId="25" fillId="0" borderId="32" xfId="0" applyNumberFormat="1" applyFont="1" applyBorder="1" applyAlignment="1">
      <alignment horizontal="center" vertical="top"/>
    </xf>
    <xf numFmtId="9" fontId="48" fillId="0" borderId="32" xfId="0" applyNumberFormat="1" applyFont="1" applyBorder="1" applyAlignment="1">
      <alignment horizontal="center" vertical="top"/>
    </xf>
    <xf numFmtId="9" fontId="48" fillId="0" borderId="28" xfId="0" applyNumberFormat="1" applyFont="1" applyBorder="1" applyAlignment="1">
      <alignment horizontal="center" vertical="top"/>
    </xf>
    <xf numFmtId="0" fontId="48" fillId="0" borderId="28" xfId="0" applyFont="1" applyBorder="1" applyAlignment="1">
      <alignment horizontal="center" vertical="top" textRotation="90"/>
    </xf>
    <xf numFmtId="0" fontId="11" fillId="0" borderId="32" xfId="0" applyFont="1" applyBorder="1" applyAlignment="1">
      <alignment horizontal="left" vertical="top" wrapText="1"/>
    </xf>
    <xf numFmtId="0" fontId="25" fillId="0" borderId="32" xfId="0" applyFont="1" applyBorder="1" applyAlignment="1">
      <alignment horizontal="center" vertical="top" textRotation="90"/>
    </xf>
    <xf numFmtId="164" fontId="30" fillId="0" borderId="32" xfId="0" applyNumberFormat="1" applyFont="1" applyBorder="1" applyAlignment="1">
      <alignment horizontal="center" vertical="top"/>
    </xf>
    <xf numFmtId="0" fontId="58" fillId="0" borderId="32" xfId="0" applyFont="1" applyBorder="1" applyAlignment="1">
      <alignment horizontal="center" vertical="top" textRotation="90" wrapText="1"/>
    </xf>
    <xf numFmtId="9" fontId="39" fillId="0" borderId="28" xfId="0" applyNumberFormat="1" applyFont="1" applyBorder="1" applyAlignment="1">
      <alignment horizontal="center" vertical="top"/>
    </xf>
    <xf numFmtId="0" fontId="58" fillId="0" borderId="32" xfId="0" applyFont="1" applyBorder="1" applyAlignment="1">
      <alignment horizontal="center" vertical="top" textRotation="90"/>
    </xf>
    <xf numFmtId="0" fontId="37" fillId="0" borderId="32" xfId="0" applyFont="1" applyBorder="1" applyAlignment="1">
      <alignment horizontal="left" vertical="top" wrapText="1"/>
    </xf>
    <xf numFmtId="0" fontId="30" fillId="0" borderId="32" xfId="0" applyFont="1" applyBorder="1" applyAlignment="1">
      <alignment horizontal="center" vertical="top" textRotation="90"/>
    </xf>
    <xf numFmtId="9" fontId="30" fillId="0" borderId="32" xfId="0" applyNumberFormat="1" applyFont="1" applyBorder="1" applyAlignment="1">
      <alignment horizontal="center" vertical="top"/>
    </xf>
    <xf numFmtId="164" fontId="30" fillId="11" borderId="32" xfId="0" applyNumberFormat="1" applyFont="1" applyFill="1" applyBorder="1" applyAlignment="1">
      <alignment horizontal="center" vertical="top"/>
    </xf>
    <xf numFmtId="0" fontId="46" fillId="0" borderId="32" xfId="0" applyFont="1" applyBorder="1" applyAlignment="1">
      <alignment horizontal="center" vertical="top" textRotation="90" wrapText="1"/>
    </xf>
    <xf numFmtId="9" fontId="30" fillId="0" borderId="28" xfId="0" applyNumberFormat="1" applyFont="1" applyBorder="1" applyAlignment="1">
      <alignment horizontal="center" vertical="top"/>
    </xf>
    <xf numFmtId="0" fontId="46" fillId="0" borderId="32" xfId="0" applyFont="1" applyBorder="1" applyAlignment="1">
      <alignment horizontal="center" vertical="top" textRotation="90"/>
    </xf>
    <xf numFmtId="0" fontId="30" fillId="0" borderId="28" xfId="0" applyFont="1" applyBorder="1" applyAlignment="1">
      <alignment horizontal="center" vertical="top" textRotation="90"/>
    </xf>
    <xf numFmtId="0" fontId="30" fillId="0" borderId="32" xfId="0" applyFont="1" applyBorder="1" applyAlignment="1">
      <alignment horizontal="left" vertical="top"/>
    </xf>
    <xf numFmtId="0" fontId="30" fillId="0" borderId="0" xfId="0" applyFont="1"/>
    <xf numFmtId="0" fontId="30" fillId="0" borderId="32"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xf>
    <xf numFmtId="0" fontId="46" fillId="0" borderId="0" xfId="0" applyFont="1" applyAlignment="1">
      <alignment horizontal="left" vertical="center"/>
    </xf>
    <xf numFmtId="0" fontId="3" fillId="3" borderId="0" xfId="0" applyFont="1" applyFill="1" applyAlignment="1">
      <alignment horizontal="left" vertical="center"/>
    </xf>
    <xf numFmtId="0" fontId="3" fillId="0" borderId="0" xfId="0" applyFont="1" applyAlignment="1">
      <alignment horizontal="center" vertical="center"/>
    </xf>
    <xf numFmtId="0" fontId="15" fillId="0" borderId="10" xfId="0" applyFont="1" applyBorder="1" applyAlignment="1" applyProtection="1">
      <alignment horizontal="center" vertical="top" wrapText="1"/>
      <protection locked="0"/>
    </xf>
    <xf numFmtId="0" fontId="25" fillId="0" borderId="10" xfId="0" applyFont="1" applyBorder="1" applyAlignment="1" applyProtection="1">
      <alignment horizontal="center" vertical="top" wrapText="1"/>
      <protection locked="0"/>
    </xf>
    <xf numFmtId="0" fontId="3" fillId="0" borderId="0" xfId="0" applyFont="1"/>
    <xf numFmtId="0" fontId="3" fillId="0" borderId="0" xfId="0" applyFont="1" applyAlignment="1">
      <alignment horizontal="center"/>
    </xf>
    <xf numFmtId="0" fontId="15" fillId="3" borderId="0" xfId="0" applyFont="1" applyFill="1" applyAlignment="1">
      <alignment horizontal="left" vertical="center"/>
    </xf>
    <xf numFmtId="0" fontId="3" fillId="0" borderId="0" xfId="0" applyFont="1" applyAlignment="1">
      <alignment horizontal="center" vertical="center"/>
    </xf>
    <xf numFmtId="0" fontId="3" fillId="3" borderId="0" xfId="0" applyFont="1" applyFill="1" applyAlignment="1">
      <alignment horizontal="left" vertical="center"/>
    </xf>
    <xf numFmtId="0" fontId="3" fillId="0" borderId="0" xfId="0" applyFont="1"/>
    <xf numFmtId="0" fontId="3" fillId="0" borderId="0" xfId="0" applyFont="1" applyAlignment="1">
      <alignment horizontal="center"/>
    </xf>
    <xf numFmtId="0" fontId="64" fillId="3" borderId="0" xfId="0" applyFont="1" applyFill="1"/>
    <xf numFmtId="0" fontId="63" fillId="2" borderId="11" xfId="0" applyFont="1" applyFill="1" applyBorder="1" applyAlignment="1">
      <alignment horizontal="center" vertical="center" textRotation="90"/>
    </xf>
    <xf numFmtId="0" fontId="63" fillId="5" borderId="11" xfId="0" applyFont="1" applyFill="1" applyBorder="1" applyAlignment="1">
      <alignment horizontal="center" vertical="center" textRotation="90"/>
    </xf>
    <xf numFmtId="0" fontId="64" fillId="0" borderId="11" xfId="0" applyFont="1" applyBorder="1" applyAlignment="1">
      <alignment horizontal="center" vertical="top"/>
    </xf>
    <xf numFmtId="0" fontId="64" fillId="0" borderId="11" xfId="0" applyFont="1" applyBorder="1" applyAlignment="1" applyProtection="1">
      <alignment horizontal="justify" vertical="top" wrapText="1"/>
      <protection locked="0"/>
    </xf>
    <xf numFmtId="0" fontId="64" fillId="0" borderId="11" xfId="0" applyFont="1" applyBorder="1" applyAlignment="1" applyProtection="1">
      <alignment horizontal="center" vertical="top"/>
      <protection hidden="1"/>
    </xf>
    <xf numFmtId="0" fontId="64" fillId="0" borderId="11" xfId="0" applyFont="1" applyBorder="1" applyAlignment="1" applyProtection="1">
      <alignment horizontal="center" vertical="top" textRotation="90"/>
      <protection locked="0"/>
    </xf>
    <xf numFmtId="9" fontId="64" fillId="0" borderId="11" xfId="0" applyNumberFormat="1" applyFont="1" applyBorder="1" applyAlignment="1" applyProtection="1">
      <alignment horizontal="center" vertical="top"/>
      <protection hidden="1"/>
    </xf>
    <xf numFmtId="164" fontId="64" fillId="0" borderId="11" xfId="1" applyNumberFormat="1" applyFont="1" applyBorder="1" applyAlignment="1">
      <alignment horizontal="center" vertical="top"/>
    </xf>
    <xf numFmtId="0" fontId="63" fillId="0" borderId="11" xfId="0" applyFont="1" applyBorder="1" applyAlignment="1" applyProtection="1">
      <alignment horizontal="center" vertical="top" textRotation="90" wrapText="1"/>
      <protection hidden="1"/>
    </xf>
    <xf numFmtId="9" fontId="64" fillId="0" borderId="10" xfId="0" applyNumberFormat="1" applyFont="1" applyBorder="1" applyAlignment="1" applyProtection="1">
      <alignment horizontal="center" vertical="top"/>
      <protection hidden="1"/>
    </xf>
    <xf numFmtId="9" fontId="64" fillId="6" borderId="10" xfId="0" applyNumberFormat="1" applyFont="1" applyFill="1" applyBorder="1" applyAlignment="1" applyProtection="1">
      <alignment horizontal="center" vertical="top"/>
      <protection hidden="1"/>
    </xf>
    <xf numFmtId="0" fontId="63" fillId="0" borderId="11" xfId="0" applyFont="1" applyBorder="1" applyAlignment="1" applyProtection="1">
      <alignment horizontal="center" vertical="top" textRotation="90"/>
      <protection hidden="1"/>
    </xf>
    <xf numFmtId="0" fontId="64" fillId="0" borderId="10" xfId="0" applyFont="1" applyBorder="1" applyAlignment="1" applyProtection="1">
      <alignment horizontal="center" vertical="top" textRotation="90"/>
      <protection locked="0"/>
    </xf>
    <xf numFmtId="0" fontId="64" fillId="0" borderId="11" xfId="0" applyFont="1" applyBorder="1" applyAlignment="1" applyProtection="1">
      <alignment horizontal="center" vertical="top" wrapText="1"/>
      <protection locked="0"/>
    </xf>
    <xf numFmtId="0" fontId="64" fillId="0" borderId="11" xfId="0" applyFont="1" applyBorder="1" applyAlignment="1" applyProtection="1">
      <alignment horizontal="center" vertical="top"/>
      <protection locked="0"/>
    </xf>
    <xf numFmtId="14" fontId="64" fillId="0" borderId="11" xfId="0" applyNumberFormat="1" applyFont="1" applyBorder="1" applyAlignment="1" applyProtection="1">
      <alignment horizontal="center" vertical="top"/>
      <protection locked="0"/>
    </xf>
    <xf numFmtId="0" fontId="64" fillId="0" borderId="11" xfId="0" applyFont="1" applyBorder="1" applyAlignment="1" applyProtection="1">
      <alignment horizontal="justify" vertical="top"/>
      <protection locked="0"/>
    </xf>
    <xf numFmtId="14" fontId="64" fillId="0" borderId="11" xfId="0" applyNumberFormat="1" applyFont="1" applyBorder="1" applyAlignment="1" applyProtection="1">
      <alignment horizontal="center" vertical="top" wrapText="1"/>
      <protection locked="0"/>
    </xf>
    <xf numFmtId="164" fontId="64" fillId="7" borderId="11" xfId="1" applyNumberFormat="1" applyFont="1" applyFill="1" applyBorder="1" applyAlignment="1">
      <alignment horizontal="center" vertical="top"/>
    </xf>
    <xf numFmtId="0" fontId="64" fillId="0" borderId="0" xfId="0" applyFont="1"/>
    <xf numFmtId="0" fontId="64" fillId="0" borderId="11" xfId="0" applyFont="1" applyBorder="1" applyAlignment="1">
      <alignment horizontal="center" vertical="center"/>
    </xf>
    <xf numFmtId="0" fontId="3" fillId="0" borderId="11" xfId="0" applyFont="1" applyBorder="1" applyAlignment="1" applyProtection="1">
      <alignment horizontal="justify" vertical="top" wrapText="1"/>
      <protection locked="0"/>
    </xf>
    <xf numFmtId="0" fontId="3" fillId="0" borderId="11" xfId="0" applyFont="1" applyBorder="1" applyAlignment="1" applyProtection="1">
      <alignment horizontal="left" vertical="top" wrapText="1"/>
      <protection locked="0"/>
    </xf>
    <xf numFmtId="0" fontId="15" fillId="0" borderId="13" xfId="0" applyFont="1" applyBorder="1" applyAlignment="1">
      <alignment horizontal="center" vertical="top"/>
    </xf>
    <xf numFmtId="0" fontId="38" fillId="0" borderId="10" xfId="0" applyFont="1" applyBorder="1" applyAlignment="1" applyProtection="1">
      <alignment horizontal="center" vertical="top"/>
      <protection hidden="1"/>
    </xf>
    <xf numFmtId="0" fontId="67" fillId="0" borderId="0" xfId="0" applyFont="1" applyAlignment="1">
      <alignment vertical="top" wrapText="1"/>
    </xf>
    <xf numFmtId="0" fontId="3" fillId="3" borderId="0" xfId="0" applyFont="1" applyFill="1" applyAlignment="1">
      <alignment horizontal="left" vertical="center"/>
    </xf>
    <xf numFmtId="0" fontId="3" fillId="0" borderId="0" xfId="0" applyFont="1" applyAlignment="1">
      <alignment horizontal="center" vertical="center"/>
    </xf>
    <xf numFmtId="0" fontId="3" fillId="0" borderId="0" xfId="0" applyFont="1"/>
    <xf numFmtId="0" fontId="3" fillId="0" borderId="0" xfId="0" applyFont="1" applyAlignment="1">
      <alignment horizontal="center"/>
    </xf>
    <xf numFmtId="9" fontId="16" fillId="0" borderId="11" xfId="0" applyNumberFormat="1" applyFont="1" applyBorder="1" applyAlignment="1" applyProtection="1">
      <alignment horizontal="center" vertical="top"/>
      <protection hidden="1"/>
    </xf>
    <xf numFmtId="164" fontId="16" fillId="0" borderId="11" xfId="1" applyNumberFormat="1" applyFont="1" applyBorder="1" applyAlignment="1">
      <alignment horizontal="center" vertical="top"/>
    </xf>
    <xf numFmtId="0" fontId="2" fillId="0" borderId="11" xfId="0" applyFont="1" applyBorder="1" applyAlignment="1" applyProtection="1">
      <alignment horizontal="center" vertical="top" textRotation="90" wrapText="1"/>
      <protection hidden="1"/>
    </xf>
    <xf numFmtId="9" fontId="16" fillId="0" borderId="10" xfId="0" applyNumberFormat="1" applyFont="1" applyBorder="1" applyAlignment="1" applyProtection="1">
      <alignment horizontal="center" vertical="top"/>
      <protection hidden="1"/>
    </xf>
    <xf numFmtId="9" fontId="16" fillId="6" borderId="10" xfId="0" applyNumberFormat="1" applyFont="1" applyFill="1" applyBorder="1" applyAlignment="1" applyProtection="1">
      <alignment horizontal="center" vertical="top"/>
      <protection hidden="1"/>
    </xf>
    <xf numFmtId="0" fontId="2" fillId="0" borderId="11" xfId="0" applyFont="1" applyBorder="1" applyAlignment="1" applyProtection="1">
      <alignment horizontal="center" vertical="top" textRotation="90"/>
      <protection hidden="1"/>
    </xf>
    <xf numFmtId="0" fontId="16" fillId="0" borderId="10" xfId="0" applyFont="1" applyBorder="1" applyAlignment="1" applyProtection="1">
      <alignment horizontal="center" vertical="top" textRotation="90"/>
      <protection locked="0"/>
    </xf>
    <xf numFmtId="0" fontId="16" fillId="0" borderId="11" xfId="0" applyFont="1" applyBorder="1" applyAlignment="1" applyProtection="1">
      <alignment horizontal="center" vertical="top" wrapText="1"/>
      <protection locked="0"/>
    </xf>
    <xf numFmtId="14" fontId="16" fillId="0" borderId="11" xfId="0" applyNumberFormat="1" applyFont="1" applyBorder="1" applyAlignment="1" applyProtection="1">
      <alignment horizontal="center" vertical="top"/>
      <protection locked="0"/>
    </xf>
    <xf numFmtId="0" fontId="16" fillId="0" borderId="11" xfId="0" applyFont="1" applyBorder="1" applyAlignment="1" applyProtection="1">
      <alignment horizontal="center" vertical="top"/>
      <protection locked="0"/>
    </xf>
    <xf numFmtId="9" fontId="16" fillId="3" borderId="10" xfId="0" applyNumberFormat="1" applyFont="1" applyFill="1" applyBorder="1" applyAlignment="1" applyProtection="1">
      <alignment horizontal="center" vertical="top"/>
      <protection hidden="1"/>
    </xf>
    <xf numFmtId="0" fontId="16" fillId="0" borderId="11" xfId="0" applyFont="1" applyBorder="1" applyAlignment="1">
      <alignment horizontal="center" vertical="top"/>
    </xf>
    <xf numFmtId="49" fontId="16" fillId="0" borderId="11" xfId="0" applyNumberFormat="1" applyFont="1" applyBorder="1" applyAlignment="1" applyProtection="1">
      <alignment horizontal="center" vertical="top" textRotation="90"/>
      <protection locked="0"/>
    </xf>
    <xf numFmtId="164" fontId="16" fillId="7" borderId="11" xfId="1" applyNumberFormat="1" applyFont="1" applyFill="1" applyBorder="1" applyAlignment="1">
      <alignment horizontal="center" vertical="top"/>
    </xf>
    <xf numFmtId="0" fontId="16" fillId="0" borderId="11" xfId="0" applyFont="1" applyBorder="1" applyAlignment="1">
      <alignment horizontal="center" vertical="center"/>
    </xf>
    <xf numFmtId="0" fontId="17" fillId="0" borderId="11" xfId="0" applyFont="1" applyBorder="1" applyAlignment="1" applyProtection="1">
      <alignment horizontal="justify" vertical="center" wrapText="1"/>
      <protection locked="0"/>
    </xf>
    <xf numFmtId="0" fontId="16" fillId="0" borderId="11" xfId="0" applyFont="1" applyBorder="1" applyAlignment="1" applyProtection="1">
      <alignment horizontal="center" vertical="center"/>
      <protection hidden="1"/>
    </xf>
    <xf numFmtId="0" fontId="17" fillId="0" borderId="11" xfId="0" applyFont="1" applyBorder="1" applyAlignment="1" applyProtection="1">
      <alignment vertical="center" textRotation="90"/>
      <protection locked="0"/>
    </xf>
    <xf numFmtId="9" fontId="17" fillId="0" borderId="11" xfId="0" applyNumberFormat="1" applyFont="1" applyBorder="1" applyAlignment="1" applyProtection="1">
      <alignment vertical="center"/>
      <protection hidden="1"/>
    </xf>
    <xf numFmtId="164" fontId="17" fillId="0" borderId="11" xfId="1" applyNumberFormat="1" applyFont="1" applyBorder="1" applyAlignment="1">
      <alignment vertical="center"/>
    </xf>
    <xf numFmtId="0" fontId="24" fillId="0" borderId="11" xfId="0" applyFont="1" applyBorder="1" applyAlignment="1" applyProtection="1">
      <alignment vertical="center" textRotation="90" wrapText="1"/>
      <protection hidden="1"/>
    </xf>
    <xf numFmtId="9" fontId="17" fillId="0" borderId="10" xfId="0" applyNumberFormat="1" applyFont="1" applyBorder="1" applyAlignment="1" applyProtection="1">
      <alignment vertical="center"/>
      <protection hidden="1"/>
    </xf>
    <xf numFmtId="9" fontId="17" fillId="6" borderId="10" xfId="0" applyNumberFormat="1" applyFont="1" applyFill="1" applyBorder="1" applyAlignment="1" applyProtection="1">
      <alignment horizontal="center" vertical="center"/>
      <protection hidden="1"/>
    </xf>
    <xf numFmtId="0" fontId="24" fillId="0" borderId="11" xfId="0" applyFont="1" applyBorder="1" applyAlignment="1" applyProtection="1">
      <alignment vertical="center" textRotation="90"/>
      <protection hidden="1"/>
    </xf>
    <xf numFmtId="0" fontId="17" fillId="0" borderId="10" xfId="0" applyFont="1" applyBorder="1" applyAlignment="1" applyProtection="1">
      <alignment vertical="center" textRotation="90"/>
      <protection locked="0"/>
    </xf>
    <xf numFmtId="0" fontId="2" fillId="0" borderId="0" xfId="0" applyFont="1" applyAlignment="1">
      <alignment horizontal="left" vertical="center"/>
    </xf>
    <xf numFmtId="0" fontId="10" fillId="0" borderId="11" xfId="0" applyFont="1" applyBorder="1" applyAlignment="1" applyProtection="1">
      <alignment horizontal="center" vertical="top" textRotation="90"/>
      <protection locked="0"/>
    </xf>
    <xf numFmtId="0" fontId="36" fillId="0" borderId="11" xfId="0" applyFont="1" applyBorder="1" applyAlignment="1" applyProtection="1">
      <alignment horizontal="center" vertical="top" textRotation="90"/>
      <protection locked="0"/>
    </xf>
    <xf numFmtId="164" fontId="10" fillId="0" borderId="11" xfId="1" applyNumberFormat="1" applyFont="1" applyBorder="1" applyAlignment="1">
      <alignment horizontal="center" vertical="top"/>
    </xf>
    <xf numFmtId="14" fontId="36" fillId="0" borderId="11" xfId="0" applyNumberFormat="1" applyFont="1" applyBorder="1" applyAlignment="1" applyProtection="1">
      <alignment horizontal="center" vertical="top" wrapText="1"/>
      <protection locked="0"/>
    </xf>
    <xf numFmtId="164" fontId="36" fillId="0" borderId="11" xfId="1" applyNumberFormat="1" applyFont="1" applyBorder="1" applyAlignment="1">
      <alignment horizontal="center" vertical="top"/>
    </xf>
    <xf numFmtId="0" fontId="10" fillId="0" borderId="11" xfId="0" applyFont="1" applyBorder="1" applyAlignment="1" applyProtection="1">
      <alignment horizontal="center" vertical="top" wrapText="1"/>
      <protection locked="0"/>
    </xf>
    <xf numFmtId="14" fontId="10" fillId="0" borderId="11" xfId="0" applyNumberFormat="1" applyFont="1" applyBorder="1" applyAlignment="1" applyProtection="1">
      <alignment horizontal="center" vertical="top" wrapText="1"/>
      <protection locked="0"/>
    </xf>
    <xf numFmtId="14" fontId="36" fillId="0" borderId="11" xfId="0" applyNumberFormat="1" applyFont="1" applyBorder="1" applyAlignment="1" applyProtection="1">
      <alignment horizontal="center" vertical="top"/>
      <protection locked="0"/>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7" fillId="3" borderId="7" xfId="0" applyFont="1" applyFill="1" applyBorder="1" applyAlignment="1" applyProtection="1">
      <alignment horizontal="left" vertical="center" wrapText="1"/>
      <protection locked="0"/>
    </xf>
    <xf numFmtId="0" fontId="7" fillId="3" borderId="9"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7" fillId="3" borderId="7" xfId="0" applyFont="1" applyFill="1" applyBorder="1" applyAlignment="1" applyProtection="1">
      <alignment horizontal="left" vertical="center"/>
      <protection locked="0"/>
    </xf>
    <xf numFmtId="0" fontId="7" fillId="3" borderId="9"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3" fillId="3" borderId="0" xfId="0" applyFont="1" applyFill="1" applyBorder="1" applyAlignment="1">
      <alignment horizontal="left" vertical="center"/>
    </xf>
    <xf numFmtId="0" fontId="6" fillId="2" borderId="10" xfId="0" applyFont="1" applyFill="1" applyBorder="1" applyAlignment="1">
      <alignment horizontal="center" vertical="center" textRotation="90"/>
    </xf>
    <xf numFmtId="0" fontId="6" fillId="2" borderId="12" xfId="0" applyFont="1" applyFill="1" applyBorder="1" applyAlignment="1">
      <alignment horizontal="center" vertical="center" textRotation="90"/>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3" fillId="0" borderId="10"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0" fillId="0" borderId="10"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8" fillId="2" borderId="11" xfId="0" applyFont="1" applyFill="1" applyBorder="1" applyAlignment="1">
      <alignment horizontal="center" vertical="center" textRotation="90" wrapText="1"/>
    </xf>
    <xf numFmtId="0" fontId="8" fillId="2" borderId="14" xfId="0" applyFont="1" applyFill="1" applyBorder="1" applyAlignment="1">
      <alignment horizontal="center" vertical="center" wrapText="1"/>
    </xf>
    <xf numFmtId="9" fontId="3" fillId="0" borderId="10" xfId="0" applyNumberFormat="1" applyFont="1" applyBorder="1" applyAlignment="1" applyProtection="1">
      <alignment horizontal="center" vertical="top" wrapText="1"/>
      <protection hidden="1"/>
    </xf>
    <xf numFmtId="9" fontId="3" fillId="0" borderId="13" xfId="0" applyNumberFormat="1" applyFont="1" applyBorder="1" applyAlignment="1" applyProtection="1">
      <alignment horizontal="center" vertical="top" wrapText="1"/>
      <protection hidden="1"/>
    </xf>
    <xf numFmtId="9" fontId="3" fillId="0" borderId="12" xfId="0" applyNumberFormat="1" applyFont="1" applyBorder="1" applyAlignment="1" applyProtection="1">
      <alignment horizontal="center" vertical="top" wrapText="1"/>
      <protection hidden="1"/>
    </xf>
    <xf numFmtId="9" fontId="3" fillId="0" borderId="10" xfId="0" applyNumberFormat="1" applyFont="1" applyBorder="1" applyAlignment="1" applyProtection="1">
      <alignment horizontal="center" vertical="top" wrapText="1"/>
      <protection locked="0"/>
    </xf>
    <xf numFmtId="9" fontId="3" fillId="0" borderId="13" xfId="0" applyNumberFormat="1" applyFont="1" applyBorder="1" applyAlignment="1" applyProtection="1">
      <alignment horizontal="center" vertical="top" wrapText="1"/>
      <protection locked="0"/>
    </xf>
    <xf numFmtId="9" fontId="3" fillId="0" borderId="12" xfId="0" applyNumberFormat="1" applyFont="1" applyBorder="1" applyAlignment="1" applyProtection="1">
      <alignment horizontal="center" vertical="top" wrapText="1"/>
      <protection locked="0"/>
    </xf>
    <xf numFmtId="0" fontId="8" fillId="0" borderId="10" xfId="0" applyFont="1" applyFill="1" applyBorder="1" applyAlignment="1" applyProtection="1">
      <alignment horizontal="center" vertical="top" wrapText="1"/>
      <protection hidden="1"/>
    </xf>
    <xf numFmtId="0" fontId="8" fillId="0" borderId="13" xfId="0" applyFont="1" applyFill="1" applyBorder="1" applyAlignment="1" applyProtection="1">
      <alignment horizontal="center" vertical="top" wrapText="1"/>
      <protection hidden="1"/>
    </xf>
    <xf numFmtId="0" fontId="8" fillId="0" borderId="12" xfId="0" applyFont="1" applyFill="1" applyBorder="1" applyAlignment="1" applyProtection="1">
      <alignment horizontal="center" vertical="top" wrapText="1"/>
      <protection hidden="1"/>
    </xf>
    <xf numFmtId="0" fontId="8" fillId="0" borderId="10" xfId="0" applyFont="1" applyBorder="1" applyAlignment="1" applyProtection="1">
      <alignment horizontal="center" vertical="top"/>
      <protection hidden="1"/>
    </xf>
    <xf numFmtId="0" fontId="8" fillId="0" borderId="13" xfId="0" applyFont="1" applyBorder="1" applyAlignment="1" applyProtection="1">
      <alignment horizontal="center" vertical="top"/>
      <protection hidden="1"/>
    </xf>
    <xf numFmtId="0" fontId="8" fillId="0" borderId="12" xfId="0" applyFont="1" applyBorder="1" applyAlignment="1" applyProtection="1">
      <alignment horizontal="center" vertical="top"/>
      <protection hidden="1"/>
    </xf>
    <xf numFmtId="0" fontId="3" fillId="0" borderId="10"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0" xfId="0" applyFont="1" applyBorder="1" applyAlignment="1" applyProtection="1">
      <alignment horizontal="center" vertical="top"/>
      <protection locked="0"/>
    </xf>
    <xf numFmtId="0" fontId="3" fillId="0" borderId="13"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3" fillId="0" borderId="10" xfId="0" applyFont="1" applyBorder="1" applyAlignment="1" applyProtection="1">
      <alignment horizontal="center" vertical="top"/>
    </xf>
    <xf numFmtId="0" fontId="3" fillId="0" borderId="13" xfId="0" applyFont="1" applyBorder="1" applyAlignment="1" applyProtection="1">
      <alignment horizontal="center" vertical="top"/>
    </xf>
    <xf numFmtId="0" fontId="3" fillId="0" borderId="12" xfId="0" applyFont="1" applyBorder="1" applyAlignment="1" applyProtection="1">
      <alignment horizontal="center" vertical="top"/>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8" fillId="2" borderId="11"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38" fillId="2" borderId="11" xfId="0" applyFont="1" applyFill="1" applyBorder="1" applyAlignment="1">
      <alignment horizontal="center" vertical="center" textRotation="90" wrapText="1"/>
    </xf>
    <xf numFmtId="0" fontId="38" fillId="2" borderId="10" xfId="0" applyFont="1" applyFill="1" applyBorder="1" applyAlignment="1">
      <alignment horizontal="center" vertical="center" textRotation="90" wrapText="1"/>
    </xf>
    <xf numFmtId="0" fontId="38" fillId="2" borderId="12" xfId="0" applyFont="1" applyFill="1" applyBorder="1" applyAlignment="1">
      <alignment horizontal="center" vertical="center" textRotation="90" wrapText="1"/>
    </xf>
    <xf numFmtId="0" fontId="38" fillId="2" borderId="10"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8" fillId="2" borderId="7"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10" xfId="0" applyFont="1" applyFill="1" applyBorder="1" applyAlignment="1">
      <alignment horizontal="center" vertical="center" textRotation="90"/>
    </xf>
    <xf numFmtId="0" fontId="38" fillId="2" borderId="12" xfId="0" applyFont="1" applyFill="1" applyBorder="1" applyAlignment="1">
      <alignment horizontal="center" vertical="center" textRotation="90"/>
    </xf>
    <xf numFmtId="0" fontId="38" fillId="2" borderId="11" xfId="0" applyFont="1" applyFill="1" applyBorder="1" applyAlignment="1">
      <alignment horizontal="center" vertical="center"/>
    </xf>
    <xf numFmtId="0" fontId="38" fillId="4" borderId="12" xfId="0" applyFont="1" applyFill="1" applyBorder="1" applyAlignment="1">
      <alignment horizontal="center" vertical="center"/>
    </xf>
    <xf numFmtId="0" fontId="38" fillId="4" borderId="11" xfId="0" applyFont="1" applyFill="1" applyBorder="1" applyAlignment="1">
      <alignment horizontal="center" vertical="center"/>
    </xf>
    <xf numFmtId="0" fontId="38" fillId="2" borderId="13" xfId="0" applyFont="1" applyFill="1" applyBorder="1" applyAlignment="1">
      <alignment horizontal="center" vertical="center" wrapText="1"/>
    </xf>
    <xf numFmtId="0" fontId="38" fillId="2" borderId="14"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14" xfId="0" applyFont="1" applyFill="1" applyBorder="1" applyAlignment="1">
      <alignment horizontal="center" vertical="center" wrapText="1"/>
    </xf>
    <xf numFmtId="0" fontId="38" fillId="2" borderId="7" xfId="0" applyFont="1" applyFill="1" applyBorder="1" applyAlignment="1">
      <alignment horizontal="left" vertical="center"/>
    </xf>
    <xf numFmtId="0" fontId="38" fillId="2" borderId="8" xfId="0" applyFont="1" applyFill="1" applyBorder="1" applyAlignment="1">
      <alignment horizontal="left" vertical="center"/>
    </xf>
    <xf numFmtId="0" fontId="15" fillId="3" borderId="7"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38" fillId="2" borderId="1"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6"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0" xfId="0" applyFont="1" applyFill="1" applyAlignment="1">
      <alignment horizontal="left" vertical="center"/>
    </xf>
    <xf numFmtId="0" fontId="3" fillId="0" borderId="0" xfId="0" applyFont="1"/>
    <xf numFmtId="0" fontId="8" fillId="0" borderId="10" xfId="0" applyFont="1" applyBorder="1" applyAlignment="1" applyProtection="1">
      <alignment horizontal="center" vertical="top" wrapText="1"/>
      <protection hidden="1"/>
    </xf>
    <xf numFmtId="0" fontId="8" fillId="0" borderId="13" xfId="0" applyFont="1" applyBorder="1" applyAlignment="1" applyProtection="1">
      <alignment horizontal="center" vertical="top" wrapText="1"/>
      <protection hidden="1"/>
    </xf>
    <xf numFmtId="0" fontId="8" fillId="0" borderId="12" xfId="0" applyFont="1" applyBorder="1" applyAlignment="1" applyProtection="1">
      <alignment horizontal="center" vertical="top" wrapText="1"/>
      <protection hidden="1"/>
    </xf>
    <xf numFmtId="0" fontId="3" fillId="0" borderId="10" xfId="0" applyFont="1" applyBorder="1" applyAlignment="1">
      <alignment horizontal="center" vertical="top"/>
    </xf>
    <xf numFmtId="0" fontId="3" fillId="0" borderId="13" xfId="0" applyFont="1" applyBorder="1" applyAlignment="1">
      <alignment horizontal="center" vertical="top"/>
    </xf>
    <xf numFmtId="0" fontId="3" fillId="0" borderId="0" xfId="0" applyFont="1" applyAlignment="1">
      <alignment horizontal="center" vertical="center"/>
    </xf>
    <xf numFmtId="0" fontId="3" fillId="0" borderId="12" xfId="0" applyFont="1" applyBorder="1" applyAlignment="1">
      <alignment horizontal="center" vertical="top"/>
    </xf>
    <xf numFmtId="0" fontId="3" fillId="0" borderId="0" xfId="0" applyFont="1" applyAlignment="1">
      <alignment horizontal="center"/>
    </xf>
    <xf numFmtId="9" fontId="17" fillId="0" borderId="10" xfId="0" applyNumberFormat="1" applyFont="1" applyBorder="1" applyAlignment="1" applyProtection="1">
      <alignment horizontal="center" vertical="top" wrapText="1"/>
      <protection hidden="1"/>
    </xf>
    <xf numFmtId="9" fontId="17" fillId="0" borderId="13" xfId="0" applyNumberFormat="1" applyFont="1" applyBorder="1" applyAlignment="1" applyProtection="1">
      <alignment horizontal="center" vertical="top" wrapText="1"/>
      <protection hidden="1"/>
    </xf>
    <xf numFmtId="9" fontId="17" fillId="0" borderId="12" xfId="0" applyNumberFormat="1" applyFont="1" applyBorder="1" applyAlignment="1" applyProtection="1">
      <alignment horizontal="center" vertical="top" wrapText="1"/>
      <protection hidden="1"/>
    </xf>
    <xf numFmtId="0" fontId="24" fillId="0" borderId="10" xfId="0" applyFont="1" applyBorder="1" applyAlignment="1" applyProtection="1">
      <alignment horizontal="center" vertical="top"/>
      <protection hidden="1"/>
    </xf>
    <xf numFmtId="0" fontId="24" fillId="0" borderId="13" xfId="0" applyFont="1" applyBorder="1" applyAlignment="1" applyProtection="1">
      <alignment horizontal="center" vertical="top"/>
      <protection hidden="1"/>
    </xf>
    <xf numFmtId="0" fontId="24" fillId="0" borderId="12" xfId="0" applyFont="1" applyBorder="1" applyAlignment="1" applyProtection="1">
      <alignment horizontal="center" vertical="top"/>
      <protection hidden="1"/>
    </xf>
    <xf numFmtId="0" fontId="26" fillId="0" borderId="10" xfId="0" applyFont="1" applyBorder="1" applyAlignment="1" applyProtection="1">
      <alignment horizontal="center" vertical="top"/>
      <protection locked="0"/>
    </xf>
    <xf numFmtId="0" fontId="26" fillId="0" borderId="13" xfId="0" applyFont="1" applyBorder="1" applyAlignment="1" applyProtection="1">
      <alignment horizontal="center" vertical="top"/>
      <protection locked="0"/>
    </xf>
    <xf numFmtId="0" fontId="26" fillId="0" borderId="12" xfId="0" applyFont="1" applyBorder="1" applyAlignment="1" applyProtection="1">
      <alignment horizontal="center" vertical="top"/>
      <protection locked="0"/>
    </xf>
    <xf numFmtId="0" fontId="27" fillId="0" borderId="10" xfId="0" applyFont="1" applyBorder="1" applyAlignment="1" applyProtection="1">
      <alignment horizontal="center" vertical="top" wrapText="1"/>
      <protection hidden="1"/>
    </xf>
    <xf numFmtId="0" fontId="27" fillId="0" borderId="13" xfId="0" applyFont="1" applyBorder="1" applyAlignment="1" applyProtection="1">
      <alignment horizontal="center" vertical="top" wrapText="1"/>
      <protection hidden="1"/>
    </xf>
    <xf numFmtId="0" fontId="27" fillId="0" borderId="12" xfId="0" applyFont="1" applyBorder="1" applyAlignment="1" applyProtection="1">
      <alignment horizontal="center" vertical="top" wrapText="1"/>
      <protection hidden="1"/>
    </xf>
    <xf numFmtId="9" fontId="26" fillId="0" borderId="10" xfId="0" applyNumberFormat="1" applyFont="1" applyBorder="1" applyAlignment="1" applyProtection="1">
      <alignment horizontal="center" vertical="top" wrapText="1"/>
      <protection hidden="1"/>
    </xf>
    <xf numFmtId="9" fontId="26" fillId="0" borderId="13" xfId="0" applyNumberFormat="1" applyFont="1" applyBorder="1" applyAlignment="1" applyProtection="1">
      <alignment horizontal="center" vertical="top" wrapText="1"/>
      <protection hidden="1"/>
    </xf>
    <xf numFmtId="9" fontId="26" fillId="0" borderId="12" xfId="0" applyNumberFormat="1" applyFont="1" applyBorder="1" applyAlignment="1" applyProtection="1">
      <alignment horizontal="center" vertical="top" wrapText="1"/>
      <protection hidden="1"/>
    </xf>
    <xf numFmtId="9" fontId="19" fillId="0" borderId="10" xfId="0" applyNumberFormat="1" applyFont="1" applyBorder="1" applyAlignment="1" applyProtection="1">
      <alignment horizontal="center" vertical="top" wrapText="1"/>
      <protection locked="0"/>
    </xf>
    <xf numFmtId="9" fontId="19" fillId="0" borderId="13" xfId="0" applyNumberFormat="1" applyFont="1" applyBorder="1" applyAlignment="1" applyProtection="1">
      <alignment horizontal="center" vertical="top" wrapText="1"/>
      <protection locked="0"/>
    </xf>
    <xf numFmtId="9" fontId="19" fillId="0" borderId="12" xfId="0" applyNumberFormat="1" applyFont="1" applyBorder="1" applyAlignment="1" applyProtection="1">
      <alignment horizontal="center" vertical="top" wrapText="1"/>
      <protection locked="0"/>
    </xf>
    <xf numFmtId="0" fontId="24" fillId="0" borderId="10" xfId="0" applyFont="1" applyBorder="1" applyAlignment="1" applyProtection="1">
      <alignment horizontal="center" vertical="top" wrapText="1"/>
      <protection hidden="1"/>
    </xf>
    <xf numFmtId="0" fontId="24" fillId="0" borderId="13" xfId="0" applyFont="1" applyBorder="1" applyAlignment="1" applyProtection="1">
      <alignment horizontal="center" vertical="top" wrapText="1"/>
      <protection hidden="1"/>
    </xf>
    <xf numFmtId="0" fontId="24" fillId="0" borderId="12" xfId="0" applyFont="1" applyBorder="1" applyAlignment="1" applyProtection="1">
      <alignment horizontal="center" vertical="top" wrapText="1"/>
      <protection hidden="1"/>
    </xf>
    <xf numFmtId="0" fontId="5" fillId="0" borderId="10"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29" fillId="0" borderId="10" xfId="0" applyFont="1" applyBorder="1" applyAlignment="1" applyProtection="1">
      <alignment horizontal="center" vertical="top" wrapText="1"/>
      <protection locked="0"/>
    </xf>
    <xf numFmtId="0" fontId="29" fillId="0" borderId="13" xfId="0" applyFont="1" applyBorder="1" applyAlignment="1" applyProtection="1">
      <alignment horizontal="center" vertical="top" wrapText="1"/>
      <protection locked="0"/>
    </xf>
    <xf numFmtId="0" fontId="29" fillId="0" borderId="12" xfId="0" applyFont="1" applyBorder="1" applyAlignment="1" applyProtection="1">
      <alignment horizontal="center" vertical="top" wrapText="1"/>
      <protection locked="0"/>
    </xf>
    <xf numFmtId="0" fontId="26" fillId="0" borderId="10" xfId="0" applyFont="1" applyBorder="1" applyAlignment="1" applyProtection="1">
      <alignment horizontal="center" vertical="top" wrapText="1"/>
      <protection locked="0"/>
    </xf>
    <xf numFmtId="0" fontId="26" fillId="0" borderId="13" xfId="0" applyFont="1" applyBorder="1" applyAlignment="1" applyProtection="1">
      <alignment horizontal="center" vertical="top" wrapText="1"/>
      <protection locked="0"/>
    </xf>
    <xf numFmtId="0" fontId="26" fillId="0" borderId="12" xfId="0" applyFont="1" applyBorder="1" applyAlignment="1" applyProtection="1">
      <alignment horizontal="center" vertical="top" wrapText="1"/>
      <protection locked="0"/>
    </xf>
    <xf numFmtId="9" fontId="22" fillId="0" borderId="10" xfId="0" applyNumberFormat="1" applyFont="1" applyBorder="1" applyAlignment="1" applyProtection="1">
      <alignment horizontal="center" vertical="top" wrapText="1"/>
      <protection hidden="1"/>
    </xf>
    <xf numFmtId="9" fontId="22" fillId="0" borderId="13" xfId="0" applyNumberFormat="1" applyFont="1" applyBorder="1" applyAlignment="1" applyProtection="1">
      <alignment horizontal="center" vertical="top" wrapText="1"/>
      <protection hidden="1"/>
    </xf>
    <xf numFmtId="9" fontId="22" fillId="0" borderId="12" xfId="0" applyNumberFormat="1" applyFont="1" applyBorder="1" applyAlignment="1" applyProtection="1">
      <alignment horizontal="center" vertical="top" wrapText="1"/>
      <protection hidden="1"/>
    </xf>
    <xf numFmtId="9" fontId="19" fillId="0" borderId="10" xfId="0" applyNumberFormat="1" applyFont="1" applyBorder="1" applyAlignment="1" applyProtection="1">
      <alignment horizontal="center" vertical="top" wrapText="1"/>
      <protection hidden="1"/>
    </xf>
    <xf numFmtId="9" fontId="19" fillId="0" borderId="13" xfId="0" applyNumberFormat="1" applyFont="1" applyBorder="1" applyAlignment="1" applyProtection="1">
      <alignment horizontal="center" vertical="top" wrapText="1"/>
      <protection hidden="1"/>
    </xf>
    <xf numFmtId="9" fontId="19" fillId="0" borderId="12" xfId="0" applyNumberFormat="1" applyFont="1" applyBorder="1" applyAlignment="1" applyProtection="1">
      <alignment horizontal="center" vertical="top" wrapText="1"/>
      <protection hidden="1"/>
    </xf>
    <xf numFmtId="0" fontId="20" fillId="0" borderId="10" xfId="0" applyFont="1" applyBorder="1" applyAlignment="1" applyProtection="1">
      <alignment horizontal="center" vertical="top" wrapText="1"/>
      <protection hidden="1"/>
    </xf>
    <xf numFmtId="0" fontId="20" fillId="0" borderId="13" xfId="0" applyFont="1" applyBorder="1" applyAlignment="1" applyProtection="1">
      <alignment horizontal="center" vertical="top" wrapText="1"/>
      <protection hidden="1"/>
    </xf>
    <xf numFmtId="0" fontId="20" fillId="0" borderId="12" xfId="0" applyFont="1" applyBorder="1" applyAlignment="1" applyProtection="1">
      <alignment horizontal="center" vertical="top" wrapText="1"/>
      <protection hidden="1"/>
    </xf>
    <xf numFmtId="0" fontId="23" fillId="0" borderId="10" xfId="0" applyFont="1" applyBorder="1" applyAlignment="1" applyProtection="1">
      <alignment horizontal="center" vertical="top"/>
      <protection hidden="1"/>
    </xf>
    <xf numFmtId="0" fontId="23" fillId="0" borderId="13" xfId="0" applyFont="1" applyBorder="1" applyAlignment="1" applyProtection="1">
      <alignment horizontal="center" vertical="top"/>
      <protection hidden="1"/>
    </xf>
    <xf numFmtId="0" fontId="23" fillId="0" borderId="12" xfId="0" applyFont="1" applyBorder="1" applyAlignment="1" applyProtection="1">
      <alignment horizontal="center" vertical="top"/>
      <protection hidden="1"/>
    </xf>
    <xf numFmtId="0" fontId="22" fillId="0" borderId="10" xfId="0" applyFont="1" applyBorder="1" applyAlignment="1" applyProtection="1">
      <alignment horizontal="center" vertical="top" wrapText="1"/>
      <protection locked="0"/>
    </xf>
    <xf numFmtId="0" fontId="22" fillId="0" borderId="13" xfId="0" applyFont="1" applyBorder="1" applyAlignment="1" applyProtection="1">
      <alignment horizontal="center" vertical="top" wrapText="1"/>
      <protection locked="0"/>
    </xf>
    <xf numFmtId="0" fontId="22" fillId="0" borderId="12" xfId="0" applyFont="1" applyBorder="1" applyAlignment="1" applyProtection="1">
      <alignment horizontal="center" vertical="top" wrapText="1"/>
      <protection locked="0"/>
    </xf>
    <xf numFmtId="0" fontId="15" fillId="0" borderId="10" xfId="0" applyFont="1" applyBorder="1" applyAlignment="1" applyProtection="1">
      <alignment horizontal="center" vertical="top" wrapText="1"/>
      <protection locked="0"/>
    </xf>
    <xf numFmtId="0" fontId="15" fillId="0" borderId="13" xfId="0" applyFont="1" applyBorder="1" applyAlignment="1" applyProtection="1">
      <alignment horizontal="center" vertical="top" wrapText="1"/>
      <protection locked="0"/>
    </xf>
    <xf numFmtId="0" fontId="15" fillId="0" borderId="12" xfId="0" applyFont="1" applyBorder="1" applyAlignment="1" applyProtection="1">
      <alignment horizontal="center" vertical="top" wrapText="1"/>
      <protection locked="0"/>
    </xf>
    <xf numFmtId="0" fontId="25" fillId="0" borderId="10" xfId="0" applyFont="1" applyBorder="1" applyAlignment="1" applyProtection="1">
      <alignment horizontal="center" vertical="top" wrapText="1"/>
      <protection locked="0"/>
    </xf>
    <xf numFmtId="0" fontId="19" fillId="0" borderId="10" xfId="0" applyFont="1" applyBorder="1" applyAlignment="1" applyProtection="1">
      <alignment horizontal="center" vertical="top"/>
      <protection locked="0"/>
    </xf>
    <xf numFmtId="0" fontId="19" fillId="0" borderId="13" xfId="0" applyFont="1" applyBorder="1" applyAlignment="1" applyProtection="1">
      <alignment horizontal="center" vertical="top"/>
      <protection locked="0"/>
    </xf>
    <xf numFmtId="0" fontId="19" fillId="0" borderId="12" xfId="0" applyFont="1" applyBorder="1" applyAlignment="1" applyProtection="1">
      <alignment horizontal="center" vertical="top"/>
      <protection locked="0"/>
    </xf>
    <xf numFmtId="9" fontId="14" fillId="0" borderId="10" xfId="0" applyNumberFormat="1" applyFont="1" applyBorder="1" applyAlignment="1" applyProtection="1">
      <alignment horizontal="center" vertical="top" wrapText="1"/>
      <protection locked="0"/>
    </xf>
    <xf numFmtId="9" fontId="14" fillId="0" borderId="13" xfId="0" applyNumberFormat="1" applyFont="1" applyBorder="1" applyAlignment="1" applyProtection="1">
      <alignment horizontal="center" vertical="top" wrapText="1"/>
      <protection locked="0"/>
    </xf>
    <xf numFmtId="9" fontId="14" fillId="0" borderId="12" xfId="0" applyNumberFormat="1" applyFont="1" applyBorder="1" applyAlignment="1" applyProtection="1">
      <alignment horizontal="center" vertical="top" wrapText="1"/>
      <protection locked="0"/>
    </xf>
    <xf numFmtId="0" fontId="21" fillId="0" borderId="10" xfId="0" applyFont="1" applyBorder="1" applyAlignment="1" applyProtection="1">
      <alignment horizontal="center" vertical="top" wrapText="1"/>
      <protection hidden="1"/>
    </xf>
    <xf numFmtId="0" fontId="21" fillId="0" borderId="13" xfId="0" applyFont="1" applyBorder="1" applyAlignment="1" applyProtection="1">
      <alignment horizontal="center" vertical="top" wrapText="1"/>
      <protection hidden="1"/>
    </xf>
    <xf numFmtId="0" fontId="21" fillId="0" borderId="12" xfId="0" applyFont="1" applyBorder="1" applyAlignment="1" applyProtection="1">
      <alignment horizontal="center" vertical="top" wrapText="1"/>
      <protection hidden="1"/>
    </xf>
    <xf numFmtId="0" fontId="16" fillId="0" borderId="10" xfId="0" applyFont="1" applyBorder="1" applyAlignment="1" applyProtection="1">
      <alignment horizontal="center" vertical="top" wrapText="1"/>
      <protection locked="0"/>
    </xf>
    <xf numFmtId="0" fontId="16" fillId="0" borderId="13" xfId="0" applyFont="1" applyBorder="1" applyAlignment="1" applyProtection="1">
      <alignment horizontal="center" vertical="top" wrapText="1"/>
      <protection locked="0"/>
    </xf>
    <xf numFmtId="0" fontId="16" fillId="0" borderId="12" xfId="0" applyFont="1" applyBorder="1" applyAlignment="1" applyProtection="1">
      <alignment horizontal="center" vertical="top" wrapText="1"/>
      <protection locked="0"/>
    </xf>
    <xf numFmtId="0" fontId="17" fillId="0" borderId="10" xfId="0" applyFont="1" applyBorder="1" applyAlignment="1" applyProtection="1">
      <alignment horizontal="center" vertical="top" wrapText="1"/>
      <protection locked="0"/>
    </xf>
    <xf numFmtId="0" fontId="17" fillId="0" borderId="13" xfId="0" applyFont="1" applyBorder="1" applyAlignment="1" applyProtection="1">
      <alignment horizontal="center" vertical="top" wrapText="1"/>
      <protection locked="0"/>
    </xf>
    <xf numFmtId="0" fontId="17" fillId="0" borderId="12" xfId="0"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2" fillId="2" borderId="11" xfId="0" applyFont="1" applyFill="1" applyBorder="1" applyAlignment="1">
      <alignment horizontal="center" vertical="center" textRotation="90"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0" fillId="0" borderId="10" xfId="0" applyFont="1" applyBorder="1" applyAlignment="1" applyProtection="1">
      <alignment horizontal="center" vertical="top"/>
      <protection hidden="1"/>
    </xf>
    <xf numFmtId="0" fontId="20" fillId="0" borderId="13" xfId="0" applyFont="1" applyBorder="1" applyAlignment="1" applyProtection="1">
      <alignment horizontal="center" vertical="top"/>
      <protection hidden="1"/>
    </xf>
    <xf numFmtId="0" fontId="20" fillId="0" borderId="12" xfId="0" applyFont="1" applyBorder="1" applyAlignment="1" applyProtection="1">
      <alignment horizontal="center" vertical="top"/>
      <protection hidden="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textRotation="90" wrapText="1"/>
    </xf>
    <xf numFmtId="0" fontId="2" fillId="2" borderId="12" xfId="0" applyFont="1" applyFill="1" applyBorder="1" applyAlignment="1">
      <alignment horizontal="center" vertical="center" textRotation="90" wrapText="1"/>
    </xf>
    <xf numFmtId="0" fontId="2" fillId="2"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1" xfId="0" applyFont="1" applyFill="1" applyBorder="1" applyAlignment="1">
      <alignment horizontal="center" vertical="center"/>
    </xf>
    <xf numFmtId="0" fontId="2" fillId="2" borderId="13" xfId="0" applyFont="1" applyFill="1" applyBorder="1" applyAlignment="1">
      <alignment horizontal="center" vertical="center" wrapText="1"/>
    </xf>
    <xf numFmtId="0" fontId="14" fillId="3" borderId="7"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3" fillId="3" borderId="0" xfId="0" applyFont="1" applyFill="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7" fillId="3" borderId="0" xfId="0" applyFont="1" applyFill="1" applyAlignment="1">
      <alignment horizontal="left" vertical="center"/>
    </xf>
    <xf numFmtId="0" fontId="6" fillId="2" borderId="14"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textRotation="90"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6" fillId="2" borderId="10" xfId="0" applyFont="1" applyFill="1" applyBorder="1" applyAlignment="1">
      <alignment horizontal="center" vertical="center" textRotation="90" wrapText="1"/>
    </xf>
    <xf numFmtId="0" fontId="6" fillId="2" borderId="12" xfId="0" applyFont="1" applyFill="1" applyBorder="1" applyAlignment="1">
      <alignment horizontal="center" vertical="center" textRotation="90" wrapText="1"/>
    </xf>
    <xf numFmtId="0" fontId="45" fillId="8" borderId="25" xfId="0" applyFont="1" applyFill="1" applyBorder="1" applyAlignment="1">
      <alignment horizontal="left" vertical="center"/>
    </xf>
    <xf numFmtId="0" fontId="44" fillId="0" borderId="26" xfId="0" applyFont="1" applyBorder="1"/>
    <xf numFmtId="0" fontId="39" fillId="0" borderId="25" xfId="0" applyFont="1" applyBorder="1" applyAlignment="1">
      <alignment horizontal="left" vertical="center" wrapText="1"/>
    </xf>
    <xf numFmtId="0" fontId="44" fillId="0" borderId="27" xfId="0" applyFont="1" applyBorder="1"/>
    <xf numFmtId="0" fontId="46" fillId="8" borderId="25" xfId="0" applyFont="1" applyFill="1" applyBorder="1" applyAlignment="1">
      <alignment horizontal="center" vertical="center"/>
    </xf>
    <xf numFmtId="0" fontId="43" fillId="8" borderId="19" xfId="0" applyFont="1" applyFill="1" applyBorder="1" applyAlignment="1">
      <alignment horizontal="center" vertical="center"/>
    </xf>
    <xf numFmtId="0" fontId="44" fillId="0" borderId="20" xfId="0" applyFont="1" applyBorder="1"/>
    <xf numFmtId="0" fontId="44" fillId="0" borderId="21" xfId="0" applyFont="1" applyBorder="1"/>
    <xf numFmtId="0" fontId="44" fillId="0" borderId="22" xfId="0" applyFont="1" applyBorder="1"/>
    <xf numFmtId="0" fontId="44" fillId="0" borderId="23" xfId="0" applyFont="1" applyBorder="1"/>
    <xf numFmtId="0" fontId="44" fillId="0" borderId="24" xfId="0" applyFont="1" applyBorder="1"/>
    <xf numFmtId="0" fontId="39" fillId="0" borderId="25" xfId="0" applyFont="1" applyBorder="1" applyAlignment="1">
      <alignment horizontal="left" vertical="center"/>
    </xf>
    <xf numFmtId="0" fontId="30" fillId="0" borderId="0" xfId="0" applyFont="1" applyBorder="1" applyAlignment="1">
      <alignment horizontal="left" vertical="center"/>
    </xf>
    <xf numFmtId="0" fontId="44" fillId="0" borderId="0" xfId="0" applyFont="1" applyBorder="1"/>
    <xf numFmtId="0" fontId="25" fillId="0" borderId="25" xfId="0" applyFont="1" applyBorder="1" applyAlignment="1">
      <alignment horizontal="left" vertical="center" wrapText="1"/>
    </xf>
    <xf numFmtId="0" fontId="43" fillId="8" borderId="28" xfId="0" applyFont="1" applyFill="1" applyBorder="1" applyAlignment="1">
      <alignment horizontal="center" vertical="center" wrapText="1"/>
    </xf>
    <xf numFmtId="0" fontId="44" fillId="0" borderId="31" xfId="0" applyFont="1" applyBorder="1"/>
    <xf numFmtId="0" fontId="43" fillId="8" borderId="30" xfId="0" applyFont="1" applyFill="1" applyBorder="1" applyAlignment="1">
      <alignment horizontal="center" vertical="center" wrapText="1"/>
    </xf>
    <xf numFmtId="0" fontId="43" fillId="8" borderId="30" xfId="0" applyFont="1" applyFill="1" applyBorder="1" applyAlignment="1">
      <alignment horizontal="center" vertical="center"/>
    </xf>
    <xf numFmtId="0" fontId="43" fillId="8" borderId="29" xfId="0" applyFont="1" applyFill="1" applyBorder="1" applyAlignment="1">
      <alignment horizontal="center" vertical="center" wrapText="1"/>
    </xf>
    <xf numFmtId="0" fontId="43" fillId="8" borderId="28" xfId="0" applyFont="1" applyFill="1" applyBorder="1" applyAlignment="1">
      <alignment horizontal="center" vertical="center" textRotation="90" wrapText="1"/>
    </xf>
    <xf numFmtId="0" fontId="47" fillId="8" borderId="28" xfId="0" applyFont="1" applyFill="1" applyBorder="1" applyAlignment="1">
      <alignment horizontal="center" vertical="center" textRotation="90"/>
    </xf>
    <xf numFmtId="0" fontId="43" fillId="8" borderId="28" xfId="0" applyFont="1" applyFill="1" applyBorder="1" applyAlignment="1">
      <alignment horizontal="center" vertical="center"/>
    </xf>
    <xf numFmtId="0" fontId="43" fillId="9" borderId="29" xfId="0" applyFont="1" applyFill="1" applyBorder="1" applyAlignment="1">
      <alignment horizontal="center" vertical="center"/>
    </xf>
    <xf numFmtId="0" fontId="43" fillId="8" borderId="25" xfId="0" applyFont="1" applyFill="1" applyBorder="1" applyAlignment="1">
      <alignment horizontal="center" vertical="center" wrapText="1"/>
    </xf>
    <xf numFmtId="0" fontId="51" fillId="0" borderId="28" xfId="0" applyFont="1" applyBorder="1" applyAlignment="1">
      <alignment horizontal="center" vertical="top"/>
    </xf>
    <xf numFmtId="0" fontId="51" fillId="0" borderId="31" xfId="0" applyFont="1" applyBorder="1" applyAlignment="1">
      <alignment horizontal="center" vertical="top"/>
    </xf>
    <xf numFmtId="9" fontId="29" fillId="0" borderId="28" xfId="0" applyNumberFormat="1" applyFont="1" applyBorder="1" applyAlignment="1">
      <alignment horizontal="center" vertical="top" wrapText="1"/>
    </xf>
    <xf numFmtId="0" fontId="44" fillId="0" borderId="29" xfId="0" applyFont="1" applyBorder="1"/>
    <xf numFmtId="0" fontId="53" fillId="0" borderId="28" xfId="0" applyFont="1" applyBorder="1" applyAlignment="1">
      <alignment horizontal="center" vertical="top"/>
    </xf>
    <xf numFmtId="0" fontId="30" fillId="0" borderId="28" xfId="0" applyFont="1" applyBorder="1" applyAlignment="1">
      <alignment horizontal="center" vertical="top"/>
    </xf>
    <xf numFmtId="0" fontId="30" fillId="0" borderId="31" xfId="0" applyFont="1" applyBorder="1" applyAlignment="1">
      <alignment horizontal="center" vertical="top"/>
    </xf>
    <xf numFmtId="0" fontId="48" fillId="0" borderId="28" xfId="0" applyFont="1" applyBorder="1" applyAlignment="1">
      <alignment horizontal="center" vertical="top" wrapText="1"/>
    </xf>
    <xf numFmtId="0" fontId="48" fillId="0" borderId="31" xfId="0" applyFont="1" applyBorder="1" applyAlignment="1">
      <alignment horizontal="center" vertical="top" wrapText="1"/>
    </xf>
    <xf numFmtId="0" fontId="25" fillId="0" borderId="28" xfId="0" applyFont="1" applyBorder="1" applyAlignment="1">
      <alignment horizontal="center" vertical="top" wrapText="1"/>
    </xf>
    <xf numFmtId="0" fontId="25" fillId="0" borderId="31" xfId="0" applyFont="1" applyBorder="1" applyAlignment="1">
      <alignment horizontal="center" vertical="top" wrapText="1"/>
    </xf>
    <xf numFmtId="0" fontId="18" fillId="0" borderId="28" xfId="0" applyFont="1" applyBorder="1" applyAlignment="1">
      <alignment horizontal="center" vertical="top" wrapText="1"/>
    </xf>
    <xf numFmtId="0" fontId="18" fillId="0" borderId="31" xfId="0" applyFont="1" applyBorder="1" applyAlignment="1">
      <alignment horizontal="center" vertical="top" wrapText="1"/>
    </xf>
    <xf numFmtId="0" fontId="50" fillId="0" borderId="28" xfId="0" applyFont="1" applyBorder="1" applyAlignment="1">
      <alignment horizontal="center" vertical="top"/>
    </xf>
    <xf numFmtId="0" fontId="50" fillId="0" borderId="31" xfId="0" applyFont="1" applyBorder="1" applyAlignment="1">
      <alignment horizontal="center" vertical="top"/>
    </xf>
    <xf numFmtId="0" fontId="56" fillId="0" borderId="28" xfId="0" applyFont="1" applyBorder="1" applyAlignment="1">
      <alignment horizontal="center" vertical="top" wrapText="1"/>
    </xf>
    <xf numFmtId="0" fontId="56" fillId="0" borderId="31" xfId="0" applyFont="1" applyBorder="1" applyAlignment="1">
      <alignment horizontal="center" vertical="top" wrapText="1"/>
    </xf>
    <xf numFmtId="0" fontId="51" fillId="0" borderId="28" xfId="0" applyFont="1" applyBorder="1" applyAlignment="1">
      <alignment horizontal="center" vertical="top" wrapText="1"/>
    </xf>
    <xf numFmtId="9" fontId="50" fillId="0" borderId="28" xfId="0" applyNumberFormat="1" applyFont="1" applyBorder="1" applyAlignment="1">
      <alignment horizontal="center" vertical="top" wrapText="1"/>
    </xf>
    <xf numFmtId="9" fontId="39" fillId="0" borderId="28" xfId="0" applyNumberFormat="1" applyFont="1" applyBorder="1" applyAlignment="1">
      <alignment horizontal="center" vertical="top" wrapText="1"/>
    </xf>
    <xf numFmtId="9" fontId="48" fillId="0" borderId="28" xfId="0" applyNumberFormat="1" applyFont="1" applyBorder="1" applyAlignment="1">
      <alignment horizontal="center" vertical="top" wrapText="1"/>
    </xf>
    <xf numFmtId="0" fontId="55" fillId="0" borderId="29" xfId="0" applyFont="1" applyBorder="1"/>
    <xf numFmtId="0" fontId="52" fillId="0" borderId="28" xfId="0" applyFont="1" applyBorder="1" applyAlignment="1">
      <alignment horizontal="center" vertical="top" wrapText="1"/>
    </xf>
    <xf numFmtId="0" fontId="49" fillId="0" borderId="28" xfId="0" applyFont="1" applyBorder="1" applyAlignment="1">
      <alignment horizontal="center" vertical="top" wrapText="1"/>
    </xf>
    <xf numFmtId="0" fontId="29" fillId="0" borderId="28" xfId="0" applyFont="1" applyBorder="1" applyAlignment="1">
      <alignment horizontal="center" vertical="top" wrapText="1"/>
    </xf>
    <xf numFmtId="0" fontId="57" fillId="0" borderId="28" xfId="0" applyFont="1" applyBorder="1" applyAlignment="1">
      <alignment horizontal="center" vertical="top" wrapText="1"/>
    </xf>
    <xf numFmtId="9" fontId="29" fillId="0" borderId="31" xfId="0" applyNumberFormat="1" applyFont="1" applyBorder="1" applyAlignment="1">
      <alignment horizontal="center" vertical="top" wrapText="1"/>
    </xf>
    <xf numFmtId="9" fontId="39" fillId="0" borderId="31" xfId="0" applyNumberFormat="1" applyFont="1" applyBorder="1" applyAlignment="1">
      <alignment horizontal="center" vertical="top" wrapText="1"/>
    </xf>
    <xf numFmtId="9" fontId="48" fillId="0" borderId="31" xfId="0" applyNumberFormat="1" applyFont="1" applyBorder="1" applyAlignment="1">
      <alignment horizontal="center" vertical="top" wrapText="1"/>
    </xf>
    <xf numFmtId="0" fontId="51" fillId="0" borderId="31" xfId="0" applyFont="1" applyBorder="1" applyAlignment="1">
      <alignment horizontal="center" vertical="top" wrapText="1"/>
    </xf>
    <xf numFmtId="9" fontId="50" fillId="0" borderId="31" xfId="0" applyNumberFormat="1" applyFont="1" applyBorder="1" applyAlignment="1">
      <alignment horizontal="center" vertical="top" wrapText="1"/>
    </xf>
    <xf numFmtId="9" fontId="30" fillId="0" borderId="28" xfId="0" applyNumberFormat="1" applyFont="1" applyBorder="1" applyAlignment="1">
      <alignment horizontal="center" vertical="top" wrapText="1"/>
    </xf>
    <xf numFmtId="0" fontId="46" fillId="0" borderId="28" xfId="0" applyFont="1" applyBorder="1" applyAlignment="1">
      <alignment horizontal="center" vertical="top" wrapText="1"/>
    </xf>
    <xf numFmtId="0" fontId="46" fillId="0" borderId="28" xfId="0" applyFont="1" applyBorder="1" applyAlignment="1">
      <alignment horizontal="center" vertical="top"/>
    </xf>
    <xf numFmtId="9" fontId="49" fillId="0" borderId="28" xfId="0" applyNumberFormat="1" applyFont="1" applyBorder="1" applyAlignment="1">
      <alignment horizontal="center" vertical="top" wrapText="1"/>
    </xf>
    <xf numFmtId="0" fontId="54" fillId="0" borderId="28" xfId="0" applyFont="1" applyBorder="1" applyAlignment="1">
      <alignment horizontal="center" vertical="top"/>
    </xf>
    <xf numFmtId="0" fontId="30" fillId="0" borderId="28" xfId="0" applyFont="1" applyBorder="1" applyAlignment="1">
      <alignment horizontal="center" vertical="top" wrapText="1"/>
    </xf>
    <xf numFmtId="0" fontId="57" fillId="0" borderId="28" xfId="0" applyFont="1" applyBorder="1" applyAlignment="1">
      <alignment horizontal="center" vertical="top"/>
    </xf>
    <xf numFmtId="9" fontId="57" fillId="0" borderId="28" xfId="0" applyNumberFormat="1" applyFont="1" applyBorder="1" applyAlignment="1">
      <alignment horizontal="center" vertical="top" wrapText="1"/>
    </xf>
    <xf numFmtId="0" fontId="54" fillId="0" borderId="28" xfId="0" applyFont="1" applyBorder="1" applyAlignment="1">
      <alignment horizontal="center" vertical="top" wrapText="1"/>
    </xf>
    <xf numFmtId="0" fontId="30" fillId="0" borderId="25" xfId="0" applyFont="1" applyBorder="1" applyAlignment="1">
      <alignment horizontal="left" vertical="center" wrapText="1"/>
    </xf>
    <xf numFmtId="9" fontId="9" fillId="0" borderId="10" xfId="0" applyNumberFormat="1" applyFont="1" applyBorder="1" applyAlignment="1" applyProtection="1">
      <alignment horizontal="center" vertical="top" wrapText="1"/>
      <protection locked="0"/>
    </xf>
    <xf numFmtId="9" fontId="9" fillId="0" borderId="13" xfId="0" applyNumberFormat="1" applyFont="1" applyBorder="1" applyAlignment="1" applyProtection="1">
      <alignment horizontal="center" vertical="top" wrapText="1"/>
      <protection locked="0"/>
    </xf>
    <xf numFmtId="0" fontId="9" fillId="0" borderId="0" xfId="0" applyFont="1"/>
    <xf numFmtId="9" fontId="9" fillId="0" borderId="12" xfId="0" applyNumberFormat="1" applyFont="1" applyBorder="1" applyAlignment="1" applyProtection="1">
      <alignment horizontal="center" vertical="top" wrapText="1"/>
      <protection locked="0"/>
    </xf>
    <xf numFmtId="9" fontId="9" fillId="0" borderId="10" xfId="0" applyNumberFormat="1" applyFont="1" applyBorder="1" applyAlignment="1" applyProtection="1">
      <alignment horizontal="center" vertical="top" wrapText="1"/>
      <protection hidden="1"/>
    </xf>
    <xf numFmtId="9" fontId="9" fillId="0" borderId="13" xfId="0" applyNumberFormat="1" applyFont="1" applyBorder="1" applyAlignment="1" applyProtection="1">
      <alignment horizontal="center" vertical="top" wrapText="1"/>
      <protection hidden="1"/>
    </xf>
    <xf numFmtId="9" fontId="9" fillId="0" borderId="12" xfId="0" applyNumberFormat="1" applyFont="1" applyBorder="1" applyAlignment="1" applyProtection="1">
      <alignment horizontal="center" vertical="top" wrapText="1"/>
      <protection hidden="1"/>
    </xf>
    <xf numFmtId="0" fontId="12" fillId="0" borderId="10" xfId="0" applyFont="1" applyBorder="1" applyAlignment="1" applyProtection="1">
      <alignment horizontal="center" vertical="top" wrapText="1"/>
      <protection hidden="1"/>
    </xf>
    <xf numFmtId="0" fontId="12" fillId="0" borderId="13" xfId="0" applyFont="1" applyBorder="1" applyAlignment="1" applyProtection="1">
      <alignment horizontal="center" vertical="top" wrapText="1"/>
      <protection hidden="1"/>
    </xf>
    <xf numFmtId="0" fontId="12" fillId="0" borderId="12" xfId="0" applyFont="1" applyBorder="1" applyAlignment="1" applyProtection="1">
      <alignment horizontal="center" vertical="top" wrapText="1"/>
      <protection hidden="1"/>
    </xf>
    <xf numFmtId="0" fontId="12" fillId="0" borderId="10" xfId="0" applyFont="1" applyBorder="1" applyAlignment="1" applyProtection="1">
      <alignment horizontal="center" vertical="top"/>
      <protection hidden="1"/>
    </xf>
    <xf numFmtId="0" fontId="12" fillId="0" borderId="13" xfId="0" applyFont="1" applyBorder="1" applyAlignment="1" applyProtection="1">
      <alignment horizontal="center" vertical="top"/>
      <protection hidden="1"/>
    </xf>
    <xf numFmtId="0" fontId="12" fillId="0" borderId="12" xfId="0" applyFont="1" applyBorder="1" applyAlignment="1" applyProtection="1">
      <alignment horizontal="center" vertical="top"/>
      <protection hidden="1"/>
    </xf>
    <xf numFmtId="0" fontId="10" fillId="0" borderId="10" xfId="0" applyFont="1" applyBorder="1" applyAlignment="1" applyProtection="1">
      <alignment horizontal="center" vertical="top" wrapText="1"/>
      <protection locked="0"/>
    </xf>
    <xf numFmtId="0" fontId="10" fillId="0" borderId="13" xfId="0" applyFont="1" applyBorder="1" applyAlignment="1" applyProtection="1">
      <alignment horizontal="center" vertical="top" wrapText="1"/>
      <protection locked="0"/>
    </xf>
    <xf numFmtId="0" fontId="10" fillId="0" borderId="0" xfId="0" applyFont="1" applyAlignment="1">
      <alignment horizontal="center" vertical="center"/>
    </xf>
    <xf numFmtId="0" fontId="10" fillId="0" borderId="12"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0" fillId="0" borderId="0" xfId="0" applyFont="1"/>
    <xf numFmtId="0" fontId="11" fillId="0" borderId="12" xfId="0" applyFont="1" applyBorder="1" applyAlignment="1" applyProtection="1">
      <alignment horizontal="center" vertical="top" wrapText="1"/>
      <protection locked="0"/>
    </xf>
    <xf numFmtId="0" fontId="10" fillId="0" borderId="0" xfId="0" applyFont="1" applyAlignment="1">
      <alignment horizontal="center"/>
    </xf>
    <xf numFmtId="0" fontId="9" fillId="0" borderId="10" xfId="0" applyFont="1" applyBorder="1" applyAlignment="1" applyProtection="1">
      <alignment horizontal="center" vertical="top"/>
      <protection locked="0"/>
    </xf>
    <xf numFmtId="0" fontId="9" fillId="0" borderId="13"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0" fontId="10" fillId="0" borderId="10"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9" fillId="0" borderId="10" xfId="0" applyFont="1" applyBorder="1" applyAlignment="1" applyProtection="1">
      <alignment horizontal="center" vertical="top" wrapText="1"/>
      <protection locked="0"/>
    </xf>
    <xf numFmtId="0" fontId="9" fillId="0" borderId="13"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2" xfId="0" applyFont="1" applyBorder="1" applyAlignment="1">
      <alignment horizontal="center" vertical="top"/>
    </xf>
    <xf numFmtId="0" fontId="5" fillId="3" borderId="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16" fillId="0" borderId="10"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9" fontId="22" fillId="0" borderId="10" xfId="0" applyNumberFormat="1" applyFont="1" applyBorder="1" applyAlignment="1" applyProtection="1">
      <alignment horizontal="center" vertical="center" wrapText="1"/>
      <protection hidden="1"/>
    </xf>
    <xf numFmtId="9" fontId="22" fillId="0" borderId="13" xfId="0" applyNumberFormat="1" applyFont="1" applyBorder="1" applyAlignment="1" applyProtection="1">
      <alignment horizontal="center" vertical="center" wrapText="1"/>
      <protection hidden="1"/>
    </xf>
    <xf numFmtId="0" fontId="23" fillId="0" borderId="10"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left" vertical="center" wrapText="1"/>
    </xf>
    <xf numFmtId="0" fontId="19" fillId="0" borderId="10"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10"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9" fontId="19" fillId="0" borderId="10" xfId="0" applyNumberFormat="1" applyFont="1" applyBorder="1" applyAlignment="1" applyProtection="1">
      <alignment horizontal="center" vertical="center" wrapText="1"/>
      <protection hidden="1"/>
    </xf>
    <xf numFmtId="9" fontId="19" fillId="0" borderId="13" xfId="0" applyNumberFormat="1" applyFont="1" applyBorder="1" applyAlignment="1" applyProtection="1">
      <alignment horizontal="center" vertical="center" wrapText="1"/>
      <protection hidden="1"/>
    </xf>
    <xf numFmtId="9" fontId="14" fillId="0" borderId="10" xfId="0" applyNumberFormat="1" applyFont="1" applyBorder="1" applyAlignment="1" applyProtection="1">
      <alignment horizontal="center" vertical="center" wrapText="1"/>
      <protection locked="0"/>
    </xf>
    <xf numFmtId="9" fontId="14" fillId="0" borderId="13" xfId="0" applyNumberFormat="1" applyFont="1" applyBorder="1" applyAlignment="1" applyProtection="1">
      <alignment horizontal="center" vertical="center" wrapText="1"/>
      <protection locked="0"/>
    </xf>
    <xf numFmtId="9" fontId="3" fillId="0" borderId="10" xfId="0" applyNumberFormat="1" applyFont="1" applyBorder="1" applyAlignment="1" applyProtection="1">
      <alignment horizontal="center" vertical="center" wrapText="1"/>
      <protection hidden="1"/>
    </xf>
    <xf numFmtId="9" fontId="3" fillId="0" borderId="13" xfId="0" applyNumberFormat="1"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49" fillId="0" borderId="10" xfId="0" applyFont="1" applyBorder="1" applyAlignment="1" applyProtection="1">
      <alignment horizontal="center" vertical="top" wrapText="1"/>
      <protection locked="0"/>
    </xf>
    <xf numFmtId="0" fontId="17" fillId="0" borderId="10" xfId="0" applyFont="1" applyBorder="1" applyAlignment="1" applyProtection="1">
      <alignment horizontal="center" vertical="top"/>
      <protection locked="0"/>
    </xf>
    <xf numFmtId="0" fontId="17" fillId="0" borderId="13" xfId="0" applyFont="1" applyBorder="1" applyAlignment="1" applyProtection="1">
      <alignment horizontal="center" vertical="top"/>
      <protection locked="0"/>
    </xf>
    <xf numFmtId="0" fontId="17" fillId="0" borderId="12" xfId="0" applyFont="1" applyBorder="1" applyAlignment="1" applyProtection="1">
      <alignment horizontal="center" vertical="top"/>
      <protection locked="0"/>
    </xf>
    <xf numFmtId="0" fontId="28" fillId="0" borderId="10" xfId="0" applyFont="1" applyBorder="1" applyAlignment="1" applyProtection="1">
      <alignment horizontal="center" vertical="top" wrapText="1"/>
      <protection hidden="1"/>
    </xf>
    <xf numFmtId="0" fontId="28" fillId="0" borderId="13" xfId="0" applyFont="1" applyBorder="1" applyAlignment="1" applyProtection="1">
      <alignment horizontal="center" vertical="top" wrapText="1"/>
      <protection hidden="1"/>
    </xf>
    <xf numFmtId="0" fontId="28" fillId="0" borderId="12" xfId="0" applyFont="1" applyBorder="1" applyAlignment="1" applyProtection="1">
      <alignment horizontal="center" vertical="top" wrapText="1"/>
      <protection hidden="1"/>
    </xf>
    <xf numFmtId="9" fontId="5" fillId="0" borderId="10" xfId="0" applyNumberFormat="1" applyFont="1" applyBorder="1" applyAlignment="1" applyProtection="1">
      <alignment horizontal="center" vertical="top" wrapText="1"/>
      <protection locked="0"/>
    </xf>
    <xf numFmtId="9" fontId="5" fillId="0" borderId="13" xfId="0" applyNumberFormat="1" applyFont="1" applyBorder="1" applyAlignment="1" applyProtection="1">
      <alignment horizontal="center" vertical="top" wrapText="1"/>
      <protection locked="0"/>
    </xf>
    <xf numFmtId="9" fontId="5" fillId="0" borderId="12" xfId="0" applyNumberFormat="1" applyFont="1" applyBorder="1" applyAlignment="1" applyProtection="1">
      <alignment horizontal="center" vertical="top" wrapText="1"/>
      <protection locked="0"/>
    </xf>
    <xf numFmtId="9" fontId="3" fillId="0" borderId="12" xfId="0" applyNumberFormat="1" applyFont="1" applyBorder="1" applyAlignment="1" applyProtection="1">
      <alignment horizontal="center" vertical="center" wrapText="1"/>
      <protection hidden="1"/>
    </xf>
    <xf numFmtId="9" fontId="3" fillId="0" borderId="10" xfId="0" applyNumberFormat="1" applyFont="1" applyBorder="1" applyAlignment="1" applyProtection="1">
      <alignment horizontal="center" vertical="center" wrapText="1"/>
      <protection locked="0"/>
    </xf>
    <xf numFmtId="9" fontId="3" fillId="0" borderId="13" xfId="0" applyNumberFormat="1" applyFont="1" applyBorder="1" applyAlignment="1" applyProtection="1">
      <alignment horizontal="center" vertical="center" wrapText="1"/>
      <protection locked="0"/>
    </xf>
    <xf numFmtId="9" fontId="3" fillId="0" borderId="12" xfId="0" applyNumberFormat="1" applyFont="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3" fillId="0" borderId="1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63" fillId="2" borderId="7" xfId="0" applyFont="1" applyFill="1" applyBorder="1" applyAlignment="1">
      <alignment horizontal="left" vertical="center"/>
    </xf>
    <xf numFmtId="0" fontId="63" fillId="2" borderId="8" xfId="0" applyFont="1" applyFill="1" applyBorder="1" applyAlignment="1">
      <alignment horizontal="left" vertical="center"/>
    </xf>
    <xf numFmtId="0" fontId="64" fillId="3" borderId="7" xfId="0" applyFont="1" applyFill="1" applyBorder="1" applyAlignment="1" applyProtection="1">
      <alignment horizontal="left" vertical="center" wrapText="1"/>
      <protection locked="0"/>
    </xf>
    <xf numFmtId="0" fontId="64" fillId="3" borderId="9" xfId="0" applyFont="1" applyFill="1" applyBorder="1" applyAlignment="1" applyProtection="1">
      <alignment horizontal="left" vertical="center" wrapText="1"/>
      <protection locked="0"/>
    </xf>
    <xf numFmtId="0" fontId="64" fillId="3" borderId="8" xfId="0" applyFont="1" applyFill="1" applyBorder="1" applyAlignment="1" applyProtection="1">
      <alignment horizontal="left" vertical="center" wrapText="1"/>
      <protection locked="0"/>
    </xf>
    <xf numFmtId="0" fontId="63" fillId="2" borderId="7" xfId="0" applyFont="1" applyFill="1" applyBorder="1" applyAlignment="1">
      <alignment horizontal="center" vertical="center"/>
    </xf>
    <xf numFmtId="0" fontId="63" fillId="2" borderId="9" xfId="0" applyFont="1" applyFill="1" applyBorder="1" applyAlignment="1">
      <alignment horizontal="center" vertical="center"/>
    </xf>
    <xf numFmtId="0" fontId="63" fillId="2" borderId="8" xfId="0" applyFont="1" applyFill="1" applyBorder="1" applyAlignment="1">
      <alignment horizontal="center" vertical="center"/>
    </xf>
    <xf numFmtId="0" fontId="64" fillId="3" borderId="7" xfId="0" applyFont="1" applyFill="1" applyBorder="1" applyAlignment="1" applyProtection="1">
      <alignment horizontal="left" vertical="center"/>
      <protection locked="0"/>
    </xf>
    <xf numFmtId="0" fontId="64" fillId="3" borderId="9" xfId="0" applyFont="1" applyFill="1" applyBorder="1" applyAlignment="1" applyProtection="1">
      <alignment horizontal="left" vertical="center"/>
      <protection locked="0"/>
    </xf>
    <xf numFmtId="0" fontId="64" fillId="3" borderId="8" xfId="0" applyFont="1" applyFill="1" applyBorder="1" applyAlignment="1" applyProtection="1">
      <alignment horizontal="left" vertical="center"/>
      <protection locked="0"/>
    </xf>
    <xf numFmtId="0" fontId="64" fillId="3" borderId="0" xfId="0" applyFont="1" applyFill="1" applyAlignment="1">
      <alignment horizontal="left" vertical="center"/>
    </xf>
    <xf numFmtId="0" fontId="63" fillId="2" borderId="10" xfId="0" applyFont="1" applyFill="1" applyBorder="1" applyAlignment="1">
      <alignment horizontal="center" vertical="center" wrapText="1"/>
    </xf>
    <xf numFmtId="0" fontId="63" fillId="2" borderId="12"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3" fillId="2" borderId="4" xfId="0" applyFont="1" applyFill="1" applyBorder="1" applyAlignment="1">
      <alignment horizontal="center" vertical="center"/>
    </xf>
    <xf numFmtId="0" fontId="63" fillId="2" borderId="14"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10" xfId="0" applyFont="1" applyFill="1" applyBorder="1" applyAlignment="1">
      <alignment horizontal="center" vertical="center" textRotation="90" wrapText="1"/>
    </xf>
    <xf numFmtId="0" fontId="63" fillId="2" borderId="12" xfId="0" applyFont="1" applyFill="1" applyBorder="1" applyAlignment="1">
      <alignment horizontal="center" vertical="center" textRotation="90" wrapText="1"/>
    </xf>
    <xf numFmtId="0" fontId="63" fillId="2" borderId="10" xfId="0" applyFont="1" applyFill="1" applyBorder="1" applyAlignment="1">
      <alignment horizontal="center" vertical="center" textRotation="90"/>
    </xf>
    <xf numFmtId="0" fontId="63" fillId="2" borderId="12" xfId="0" applyFont="1" applyFill="1" applyBorder="1" applyAlignment="1">
      <alignment horizontal="center" vertical="center" textRotation="90"/>
    </xf>
    <xf numFmtId="0" fontId="63" fillId="2" borderId="11" xfId="0" applyFont="1" applyFill="1" applyBorder="1" applyAlignment="1">
      <alignment horizontal="center" vertical="center"/>
    </xf>
    <xf numFmtId="0" fontId="63" fillId="4" borderId="12" xfId="0" applyFont="1" applyFill="1" applyBorder="1" applyAlignment="1">
      <alignment horizontal="center" vertical="center"/>
    </xf>
    <xf numFmtId="0" fontId="63" fillId="4" borderId="11" xfId="0" applyFont="1" applyFill="1" applyBorder="1" applyAlignment="1">
      <alignment horizontal="center" vertical="center"/>
    </xf>
    <xf numFmtId="0" fontId="63" fillId="2" borderId="13" xfId="0" applyFont="1" applyFill="1" applyBorder="1" applyAlignment="1">
      <alignment horizontal="center" vertical="center" wrapText="1"/>
    </xf>
    <xf numFmtId="0" fontId="63" fillId="2" borderId="11" xfId="0" applyFont="1" applyFill="1" applyBorder="1" applyAlignment="1">
      <alignment horizontal="center" vertical="center" textRotation="90" wrapText="1"/>
    </xf>
    <xf numFmtId="0" fontId="63" fillId="0" borderId="10" xfId="0" applyFont="1" applyBorder="1" applyAlignment="1" applyProtection="1">
      <alignment horizontal="center" vertical="top"/>
      <protection hidden="1"/>
    </xf>
    <xf numFmtId="0" fontId="63" fillId="0" borderId="13" xfId="0" applyFont="1" applyBorder="1" applyAlignment="1" applyProtection="1">
      <alignment horizontal="center" vertical="top"/>
      <protection hidden="1"/>
    </xf>
    <xf numFmtId="0" fontId="63" fillId="0" borderId="12" xfId="0" applyFont="1" applyBorder="1" applyAlignment="1" applyProtection="1">
      <alignment horizontal="center" vertical="top"/>
      <protection hidden="1"/>
    </xf>
    <xf numFmtId="9" fontId="64" fillId="0" borderId="10" xfId="0" applyNumberFormat="1" applyFont="1" applyBorder="1" applyAlignment="1" applyProtection="1">
      <alignment horizontal="center" vertical="top" wrapText="1"/>
      <protection hidden="1"/>
    </xf>
    <xf numFmtId="9" fontId="64" fillId="0" borderId="13" xfId="0" applyNumberFormat="1" applyFont="1" applyBorder="1" applyAlignment="1" applyProtection="1">
      <alignment horizontal="center" vertical="top" wrapText="1"/>
      <protection hidden="1"/>
    </xf>
    <xf numFmtId="9" fontId="64" fillId="0" borderId="12" xfId="0" applyNumberFormat="1" applyFont="1" applyBorder="1" applyAlignment="1" applyProtection="1">
      <alignment horizontal="center" vertical="top" wrapText="1"/>
      <protection hidden="1"/>
    </xf>
    <xf numFmtId="0" fontId="64" fillId="0" borderId="10" xfId="0" applyFont="1" applyBorder="1" applyAlignment="1">
      <alignment horizontal="center" vertical="top"/>
    </xf>
    <xf numFmtId="0" fontId="64" fillId="0" borderId="13" xfId="0" applyFont="1" applyBorder="1" applyAlignment="1">
      <alignment horizontal="center" vertical="top"/>
    </xf>
    <xf numFmtId="0" fontId="64" fillId="0" borderId="12" xfId="0" applyFont="1" applyBorder="1" applyAlignment="1">
      <alignment horizontal="center" vertical="top"/>
    </xf>
    <xf numFmtId="0" fontId="64" fillId="0" borderId="10" xfId="0" applyFont="1" applyBorder="1" applyAlignment="1" applyProtection="1">
      <alignment horizontal="center" vertical="top" wrapText="1"/>
      <protection locked="0"/>
    </xf>
    <xf numFmtId="0" fontId="64" fillId="0" borderId="13" xfId="0" applyFont="1" applyBorder="1" applyAlignment="1" applyProtection="1">
      <alignment horizontal="center" vertical="top" wrapText="1"/>
      <protection locked="0"/>
    </xf>
    <xf numFmtId="0" fontId="64" fillId="0" borderId="12" xfId="0" applyFont="1" applyBorder="1" applyAlignment="1" applyProtection="1">
      <alignment horizontal="center" vertical="top" wrapText="1"/>
      <protection locked="0"/>
    </xf>
    <xf numFmtId="0" fontId="65" fillId="0" borderId="10" xfId="0" applyFont="1" applyBorder="1" applyAlignment="1" applyProtection="1">
      <alignment horizontal="center" vertical="top" wrapText="1"/>
      <protection locked="0"/>
    </xf>
    <xf numFmtId="0" fontId="65" fillId="0" borderId="13" xfId="0" applyFont="1" applyBorder="1" applyAlignment="1" applyProtection="1">
      <alignment horizontal="center" vertical="top" wrapText="1"/>
      <protection locked="0"/>
    </xf>
    <xf numFmtId="0" fontId="65" fillId="0" borderId="12" xfId="0" applyFont="1" applyBorder="1" applyAlignment="1" applyProtection="1">
      <alignment horizontal="center" vertical="top" wrapText="1"/>
      <protection locked="0"/>
    </xf>
    <xf numFmtId="0" fontId="64" fillId="0" borderId="10" xfId="0" applyFont="1" applyBorder="1" applyAlignment="1" applyProtection="1">
      <alignment horizontal="center" vertical="top"/>
      <protection locked="0"/>
    </xf>
    <xf numFmtId="0" fontId="64" fillId="0" borderId="13" xfId="0" applyFont="1" applyBorder="1" applyAlignment="1" applyProtection="1">
      <alignment horizontal="center" vertical="top"/>
      <protection locked="0"/>
    </xf>
    <xf numFmtId="0" fontId="64" fillId="0" borderId="12" xfId="0" applyFont="1" applyBorder="1" applyAlignment="1" applyProtection="1">
      <alignment horizontal="center" vertical="top"/>
      <protection locked="0"/>
    </xf>
    <xf numFmtId="0" fontId="63" fillId="0" borderId="10" xfId="0" applyFont="1" applyBorder="1" applyAlignment="1" applyProtection="1">
      <alignment horizontal="center" vertical="top" wrapText="1"/>
      <protection hidden="1"/>
    </xf>
    <xf numFmtId="0" fontId="63" fillId="0" borderId="13" xfId="0" applyFont="1" applyBorder="1" applyAlignment="1" applyProtection="1">
      <alignment horizontal="center" vertical="top" wrapText="1"/>
      <protection hidden="1"/>
    </xf>
    <xf numFmtId="0" fontId="63" fillId="0" borderId="12" xfId="0" applyFont="1" applyBorder="1" applyAlignment="1" applyProtection="1">
      <alignment horizontal="center" vertical="top" wrapText="1"/>
      <protection hidden="1"/>
    </xf>
    <xf numFmtId="9" fontId="64" fillId="0" borderId="10" xfId="0" applyNumberFormat="1" applyFont="1" applyBorder="1" applyAlignment="1" applyProtection="1">
      <alignment horizontal="center" vertical="top" wrapText="1"/>
      <protection locked="0"/>
    </xf>
    <xf numFmtId="9" fontId="64" fillId="0" borderId="13" xfId="0" applyNumberFormat="1" applyFont="1" applyBorder="1" applyAlignment="1" applyProtection="1">
      <alignment horizontal="center" vertical="top" wrapText="1"/>
      <protection locked="0"/>
    </xf>
    <xf numFmtId="9" fontId="64" fillId="0" borderId="12" xfId="0" applyNumberFormat="1" applyFont="1" applyBorder="1" applyAlignment="1" applyProtection="1">
      <alignment horizontal="center" vertical="top" wrapText="1"/>
      <protection locked="0"/>
    </xf>
    <xf numFmtId="0" fontId="64" fillId="0" borderId="0" xfId="0" applyFont="1" applyAlignment="1">
      <alignment horizontal="center" vertical="center"/>
    </xf>
    <xf numFmtId="0" fontId="64" fillId="0" borderId="0" xfId="0" applyFont="1"/>
    <xf numFmtId="0" fontId="64" fillId="0" borderId="0" xfId="0" applyFont="1" applyAlignment="1">
      <alignment horizontal="center"/>
    </xf>
    <xf numFmtId="0" fontId="64" fillId="0" borderId="7" xfId="0" applyFont="1" applyBorder="1" applyAlignment="1">
      <alignment horizontal="left" vertical="center" wrapText="1"/>
    </xf>
    <xf numFmtId="0" fontId="64" fillId="0" borderId="9" xfId="0" applyFont="1" applyBorder="1" applyAlignment="1">
      <alignment horizontal="left" vertical="center" wrapText="1"/>
    </xf>
    <xf numFmtId="0" fontId="64" fillId="0" borderId="8" xfId="0" applyFont="1" applyBorder="1" applyAlignment="1">
      <alignment horizontal="left" vertical="center" wrapText="1"/>
    </xf>
    <xf numFmtId="0" fontId="34" fillId="0" borderId="7" xfId="0" applyFont="1" applyBorder="1" applyAlignment="1">
      <alignment horizontal="left" vertical="center" wrapText="1"/>
    </xf>
    <xf numFmtId="0" fontId="34" fillId="0" borderId="9" xfId="0" applyFont="1" applyBorder="1" applyAlignment="1">
      <alignment horizontal="left" vertical="center" wrapText="1"/>
    </xf>
    <xf numFmtId="0" fontId="34" fillId="0" borderId="8" xfId="0" applyFont="1" applyBorder="1" applyAlignment="1">
      <alignment horizontal="left" vertical="center" wrapText="1"/>
    </xf>
    <xf numFmtId="9" fontId="16" fillId="0" borderId="10" xfId="0" applyNumberFormat="1" applyFont="1" applyBorder="1" applyAlignment="1" applyProtection="1">
      <alignment horizontal="center" vertical="top" wrapText="1"/>
      <protection hidden="1"/>
    </xf>
    <xf numFmtId="9" fontId="16" fillId="0" borderId="13" xfId="0" applyNumberFormat="1" applyFont="1" applyBorder="1" applyAlignment="1" applyProtection="1">
      <alignment horizontal="center" vertical="top" wrapText="1"/>
      <protection hidden="1"/>
    </xf>
    <xf numFmtId="9" fontId="16" fillId="0" borderId="10" xfId="0" applyNumberFormat="1" applyFont="1" applyBorder="1" applyAlignment="1" applyProtection="1">
      <alignment horizontal="center" vertical="top" wrapText="1"/>
      <protection locked="0"/>
    </xf>
    <xf numFmtId="9" fontId="16" fillId="0" borderId="13" xfId="0" applyNumberFormat="1"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hidden="1"/>
    </xf>
    <xf numFmtId="0" fontId="2" fillId="0" borderId="13" xfId="0" applyFont="1" applyBorder="1" applyAlignment="1" applyProtection="1">
      <alignment horizontal="center" vertical="top" wrapText="1"/>
      <protection hidden="1"/>
    </xf>
    <xf numFmtId="0" fontId="2" fillId="0" borderId="10" xfId="0" applyFont="1" applyBorder="1" applyAlignment="1" applyProtection="1">
      <alignment horizontal="center" vertical="top"/>
      <protection hidden="1"/>
    </xf>
    <xf numFmtId="0" fontId="2" fillId="0" borderId="13" xfId="0" applyFont="1" applyBorder="1" applyAlignment="1" applyProtection="1">
      <alignment horizontal="center" vertical="top"/>
      <protection hidden="1"/>
    </xf>
    <xf numFmtId="0" fontId="16" fillId="0" borderId="10" xfId="0" applyNumberFormat="1" applyFont="1" applyBorder="1" applyAlignment="1" applyProtection="1">
      <alignment horizontal="center" vertical="top" wrapText="1"/>
      <protection locked="0"/>
    </xf>
    <xf numFmtId="0" fontId="16" fillId="0" borderId="13" xfId="0" applyNumberFormat="1" applyFont="1" applyBorder="1" applyAlignment="1" applyProtection="1">
      <alignment horizontal="center" vertical="top" wrapText="1"/>
      <protection locked="0"/>
    </xf>
    <xf numFmtId="0" fontId="48" fillId="0" borderId="10" xfId="0" applyFont="1" applyBorder="1" applyAlignment="1" applyProtection="1">
      <alignment horizontal="center" vertical="top" wrapText="1"/>
      <protection locked="0"/>
    </xf>
    <xf numFmtId="0" fontId="48" fillId="0" borderId="13" xfId="0" applyFont="1" applyBorder="1" applyAlignment="1" applyProtection="1">
      <alignment horizontal="center" vertical="top" wrapText="1"/>
      <protection locked="0"/>
    </xf>
    <xf numFmtId="0" fontId="16" fillId="0" borderId="10" xfId="0" applyFont="1" applyBorder="1" applyAlignment="1" applyProtection="1">
      <alignment horizontal="center" vertical="top"/>
      <protection locked="0"/>
    </xf>
    <xf numFmtId="0" fontId="16" fillId="0" borderId="13" xfId="0" applyFont="1" applyBorder="1" applyAlignment="1" applyProtection="1">
      <alignment horizontal="center" vertical="top"/>
      <protection locked="0"/>
    </xf>
    <xf numFmtId="0" fontId="21" fillId="0" borderId="10"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52" fillId="3" borderId="7" xfId="0" applyFont="1" applyFill="1" applyBorder="1" applyAlignment="1" applyProtection="1">
      <alignment horizontal="left" vertical="center" wrapText="1"/>
      <protection locked="0"/>
    </xf>
    <xf numFmtId="0" fontId="68" fillId="3" borderId="9" xfId="0" applyFont="1" applyFill="1" applyBorder="1" applyAlignment="1" applyProtection="1">
      <alignment horizontal="left" vertical="center" wrapText="1"/>
      <protection locked="0"/>
    </xf>
    <xf numFmtId="0" fontId="68" fillId="3" borderId="8" xfId="0" applyFont="1" applyFill="1" applyBorder="1" applyAlignment="1" applyProtection="1">
      <alignment horizontal="left" vertical="center" wrapText="1"/>
      <protection locked="0"/>
    </xf>
    <xf numFmtId="0" fontId="52" fillId="3" borderId="7" xfId="0" applyFont="1" applyFill="1" applyBorder="1" applyAlignment="1" applyProtection="1">
      <alignment horizontal="left" vertical="center"/>
      <protection locked="0"/>
    </xf>
    <xf numFmtId="0" fontId="52" fillId="3" borderId="9" xfId="0" applyFont="1" applyFill="1" applyBorder="1" applyAlignment="1" applyProtection="1">
      <alignment horizontal="left" vertical="center"/>
      <protection locked="0"/>
    </xf>
    <xf numFmtId="0" fontId="52" fillId="3" borderId="8" xfId="0" applyFont="1" applyFill="1" applyBorder="1" applyAlignment="1" applyProtection="1">
      <alignment horizontal="left" vertical="center"/>
      <protection locked="0"/>
    </xf>
    <xf numFmtId="0" fontId="41" fillId="3" borderId="9" xfId="0" applyFont="1" applyFill="1" applyBorder="1" applyAlignment="1" applyProtection="1">
      <alignment horizontal="left" vertical="center" wrapText="1"/>
      <protection locked="0"/>
    </xf>
    <xf numFmtId="0" fontId="41" fillId="3" borderId="8" xfId="0" applyFont="1" applyFill="1" applyBorder="1" applyAlignment="1" applyProtection="1">
      <alignment horizontal="left" vertical="center" wrapText="1"/>
      <protection locked="0"/>
    </xf>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8" xfId="0" applyFont="1" applyFill="1" applyBorder="1" applyAlignment="1">
      <alignment horizontal="center" vertical="center"/>
    </xf>
    <xf numFmtId="0" fontId="22" fillId="0" borderId="10"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17" fillId="0" borderId="10" xfId="0" applyFont="1" applyBorder="1" applyAlignment="1" applyProtection="1">
      <alignment horizontal="justify" vertical="top" wrapText="1"/>
      <protection locked="0"/>
    </xf>
    <xf numFmtId="0" fontId="17" fillId="0" borderId="12" xfId="0" applyFont="1" applyBorder="1" applyAlignment="1" applyProtection="1">
      <alignment horizontal="justify" vertical="top" wrapText="1"/>
      <protection locked="0"/>
    </xf>
    <xf numFmtId="0" fontId="5" fillId="0" borderId="10" xfId="0" applyFont="1" applyBorder="1" applyAlignment="1" applyProtection="1">
      <alignment horizontal="center" vertical="top" wrapText="1"/>
      <protection hidden="1"/>
    </xf>
    <xf numFmtId="0" fontId="5" fillId="0" borderId="13" xfId="0" applyFont="1" applyBorder="1" applyAlignment="1" applyProtection="1">
      <alignment horizontal="center" vertical="top" wrapText="1"/>
      <protection hidden="1"/>
    </xf>
    <xf numFmtId="0" fontId="5" fillId="0" borderId="12"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3"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18" fillId="0" borderId="10" xfId="0" applyFont="1" applyBorder="1" applyAlignment="1" applyProtection="1">
      <alignment horizontal="justify" vertical="top"/>
      <protection locked="0"/>
    </xf>
    <xf numFmtId="0" fontId="18" fillId="0" borderId="13" xfId="0" applyFont="1" applyBorder="1" applyAlignment="1" applyProtection="1">
      <alignment horizontal="justify" vertical="top"/>
      <protection locked="0"/>
    </xf>
    <xf numFmtId="0" fontId="18" fillId="0" borderId="12" xfId="0" applyFont="1" applyBorder="1" applyAlignment="1" applyProtection="1">
      <alignment horizontal="justify" vertical="top"/>
      <protection locked="0"/>
    </xf>
    <xf numFmtId="0" fontId="6" fillId="0" borderId="10" xfId="0" applyFont="1" applyBorder="1" applyAlignment="1" applyProtection="1">
      <alignment horizontal="center" vertical="top"/>
      <protection hidden="1"/>
    </xf>
    <xf numFmtId="0" fontId="6" fillId="0" borderId="13" xfId="0" applyFont="1" applyBorder="1" applyAlignment="1" applyProtection="1">
      <alignment horizontal="center" vertical="top"/>
      <protection hidden="1"/>
    </xf>
    <xf numFmtId="0" fontId="6" fillId="0" borderId="12" xfId="0" applyFont="1" applyBorder="1" applyAlignment="1" applyProtection="1">
      <alignment horizontal="center" vertical="top"/>
      <protection hidden="1"/>
    </xf>
    <xf numFmtId="0" fontId="7" fillId="0" borderId="10"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10" fillId="0" borderId="10" xfId="0" applyFont="1" applyBorder="1" applyAlignment="1" applyProtection="1">
      <alignment horizontal="center" vertical="top"/>
      <protection locked="0"/>
    </xf>
    <xf numFmtId="0" fontId="10" fillId="0" borderId="13"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xf numFmtId="0" fontId="35" fillId="0" borderId="10" xfId="0" applyFont="1" applyBorder="1" applyAlignment="1" applyProtection="1">
      <alignment horizontal="center" vertical="top" wrapText="1"/>
      <protection hidden="1"/>
    </xf>
    <xf numFmtId="0" fontId="35" fillId="0" borderId="13" xfId="0" applyFont="1" applyBorder="1" applyAlignment="1" applyProtection="1">
      <alignment horizontal="center" vertical="top" wrapText="1"/>
      <protection hidden="1"/>
    </xf>
    <xf numFmtId="0" fontId="35" fillId="0" borderId="12" xfId="0" applyFont="1" applyBorder="1" applyAlignment="1" applyProtection="1">
      <alignment horizontal="center" vertical="top" wrapText="1"/>
      <protection hidden="1"/>
    </xf>
    <xf numFmtId="9" fontId="36" fillId="0" borderId="10" xfId="0" applyNumberFormat="1" applyFont="1" applyBorder="1" applyAlignment="1" applyProtection="1">
      <alignment horizontal="center" vertical="top" wrapText="1"/>
      <protection hidden="1"/>
    </xf>
    <xf numFmtId="9" fontId="36" fillId="0" borderId="13" xfId="0" applyNumberFormat="1" applyFont="1" applyBorder="1" applyAlignment="1" applyProtection="1">
      <alignment horizontal="center" vertical="top" wrapText="1"/>
      <protection hidden="1"/>
    </xf>
    <xf numFmtId="9" fontId="36" fillId="0" borderId="12" xfId="0" applyNumberFormat="1" applyFont="1" applyBorder="1" applyAlignment="1" applyProtection="1">
      <alignment horizontal="center" vertical="top" wrapText="1"/>
      <protection hidden="1"/>
    </xf>
    <xf numFmtId="0" fontId="33" fillId="0" borderId="10" xfId="0" applyFont="1" applyBorder="1" applyAlignment="1" applyProtection="1">
      <alignment horizontal="center" vertical="top" wrapText="1"/>
      <protection hidden="1"/>
    </xf>
    <xf numFmtId="0" fontId="33" fillId="0" borderId="13" xfId="0" applyFont="1" applyBorder="1" applyAlignment="1" applyProtection="1">
      <alignment horizontal="center" vertical="top" wrapText="1"/>
      <protection hidden="1"/>
    </xf>
    <xf numFmtId="0" fontId="33" fillId="0" borderId="12" xfId="0" applyFont="1" applyBorder="1" applyAlignment="1" applyProtection="1">
      <alignment horizontal="center" vertical="top" wrapText="1"/>
      <protection hidden="1"/>
    </xf>
    <xf numFmtId="9" fontId="34" fillId="0" borderId="10" xfId="0" applyNumberFormat="1" applyFont="1" applyBorder="1" applyAlignment="1" applyProtection="1">
      <alignment horizontal="center" vertical="top" wrapText="1"/>
      <protection locked="0"/>
    </xf>
    <xf numFmtId="9" fontId="34" fillId="0" borderId="13" xfId="0" applyNumberFormat="1" applyFont="1" applyBorder="1" applyAlignment="1" applyProtection="1">
      <alignment horizontal="center" vertical="top" wrapText="1"/>
      <protection locked="0"/>
    </xf>
    <xf numFmtId="9" fontId="34" fillId="0" borderId="12" xfId="0" applyNumberFormat="1"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hidden="1"/>
    </xf>
    <xf numFmtId="0" fontId="6" fillId="0" borderId="13" xfId="0" applyFont="1" applyBorder="1" applyAlignment="1" applyProtection="1">
      <alignment horizontal="center" vertical="top" wrapText="1"/>
      <protection hidden="1"/>
    </xf>
    <xf numFmtId="0" fontId="6" fillId="0" borderId="12" xfId="0" applyFont="1" applyBorder="1" applyAlignment="1" applyProtection="1">
      <alignment horizontal="center" vertical="top" wrapText="1"/>
      <protection hidden="1"/>
    </xf>
    <xf numFmtId="9" fontId="10" fillId="0" borderId="10" xfId="0" applyNumberFormat="1" applyFont="1" applyBorder="1" applyAlignment="1" applyProtection="1">
      <alignment horizontal="center" vertical="top" wrapText="1"/>
      <protection hidden="1"/>
    </xf>
    <xf numFmtId="9" fontId="10" fillId="0" borderId="13" xfId="0" applyNumberFormat="1" applyFont="1" applyBorder="1" applyAlignment="1" applyProtection="1">
      <alignment horizontal="center" vertical="top" wrapText="1"/>
      <protection hidden="1"/>
    </xf>
    <xf numFmtId="9" fontId="10" fillId="0" borderId="12" xfId="0" applyNumberFormat="1" applyFont="1" applyBorder="1" applyAlignment="1" applyProtection="1">
      <alignment horizontal="center" vertical="top" wrapText="1"/>
      <protection hidden="1"/>
    </xf>
    <xf numFmtId="9" fontId="7" fillId="0" borderId="10" xfId="0" applyNumberFormat="1" applyFont="1" applyBorder="1" applyAlignment="1" applyProtection="1">
      <alignment horizontal="center" vertical="top" wrapText="1"/>
      <protection hidden="1"/>
    </xf>
    <xf numFmtId="9" fontId="7" fillId="0" borderId="13" xfId="0" applyNumberFormat="1" applyFont="1" applyBorder="1" applyAlignment="1" applyProtection="1">
      <alignment horizontal="center" vertical="top" wrapText="1"/>
      <protection hidden="1"/>
    </xf>
    <xf numFmtId="9" fontId="7" fillId="0" borderId="12" xfId="0" applyNumberFormat="1" applyFont="1" applyBorder="1" applyAlignment="1" applyProtection="1">
      <alignment horizontal="center" vertical="top" wrapText="1"/>
      <protection hidden="1"/>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18"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9" fontId="9" fillId="0" borderId="15" xfId="0" applyNumberFormat="1" applyFont="1" applyBorder="1" applyAlignment="1" applyProtection="1">
      <alignment horizontal="center" vertical="center" wrapText="1"/>
      <protection hidden="1"/>
    </xf>
    <xf numFmtId="9" fontId="9" fillId="0" borderId="16" xfId="0" applyNumberFormat="1" applyFont="1" applyBorder="1" applyAlignment="1" applyProtection="1">
      <alignment horizontal="center" vertical="center" wrapText="1"/>
      <protection hidden="1"/>
    </xf>
    <xf numFmtId="9" fontId="9" fillId="0" borderId="18" xfId="0" applyNumberFormat="1"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9" fontId="9" fillId="0" borderId="15" xfId="0" applyNumberFormat="1" applyFont="1" applyBorder="1" applyAlignment="1" applyProtection="1">
      <alignment horizontal="center" vertical="center" wrapText="1"/>
      <protection locked="0"/>
    </xf>
    <xf numFmtId="9" fontId="9" fillId="0" borderId="16" xfId="0" applyNumberFormat="1" applyFont="1" applyBorder="1" applyAlignment="1" applyProtection="1">
      <alignment horizontal="center" vertical="center" wrapText="1"/>
      <protection locked="0"/>
    </xf>
    <xf numFmtId="9" fontId="9" fillId="0" borderId="18" xfId="0" applyNumberFormat="1" applyFont="1" applyBorder="1" applyAlignment="1" applyProtection="1">
      <alignment horizontal="center" vertical="center" wrapText="1"/>
      <protection locked="0"/>
    </xf>
  </cellXfs>
  <cellStyles count="2">
    <cellStyle name="Normal" xfId="0" builtinId="0"/>
    <cellStyle name="Porcentaje" xfId="1" builtinId="5"/>
  </cellStyles>
  <dxfs count="2258">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alcChain" Target="calcChain.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para%20publicar%202023/1.%20Mapa_riesgos_Vr%205%20-%20Planeaci&#243;n%20del%20desarroll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2mapa%20de%20riesgos%20ti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1.%20T%20H%20Matriz_mapa_riesgos%20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para%20publicar%202023/MATRIZ%20CONTRATACIO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para%20publicar%202023/Definitivo%20JURIDIC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ELGADO/Downloads/1.%20Matriz_mapa_riesgos%202023%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para%20publicar%202023/Gesti&#243;n%20Logistica%20complet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EVIDENCIAS%20MARYFER%20ARENAS%20GARCIA\1.%20Matriz_mapa_riesgos%202023-%20TALENTO%20HUMANO.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lmacen2\Desktop\MAPA%20DE%20RIESGOS\1.%20Matriz_mapa_riesgos%202023-%20ejemplo%20TH.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uisa\Desktop\Administraci&#243;n%20del%20riesgo%20Minambiente%202022\Mapas%20de%20riesgos%202022\F-E-SIG-28_mapa%20de%20riesgos%20institucional%20EIN%20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1.%20Matriz%20mapa%20riesgos%202023%20CONTROL%20INTERNO%20DE%20GESTION%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GESTI&#211;N%20DE%20LA%20CALIDAD%20%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Desarrollo%20Soc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1.%20Mapa_riesgos_Vr%205%20-%20CORRUPCION%20APOYO%20A%20LA%20GES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gestion%20de%20la%20infraestructura%20Matriz_mapa_riesgos%202023-G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1.%20Matriz_mapa_riesgos_final_agos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hacien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para%20publicar%202023/1.%20Matriz_mapa_riesgos_final_agosto%202022%20TURISM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SCRITORIO/respaldo/anticorrupci&#243;n/2023/mapas%20de%20riesgos%20por%20procesos/para%20publicar%202023/1.%20MAPA%20DE%20RIESGOS%20DIRECCIONAMIENTO%20ESTRATEG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Gestión "/>
      <sheetName val="R. Ambiental "/>
      <sheetName val="Instructivo"/>
      <sheetName val="Matriz Calor Inherente"/>
      <sheetName val="Matriz Calor Residual"/>
      <sheetName val="Tabla probabilidad"/>
      <sheetName val="Tabla Impacto"/>
      <sheetName val="Tabla Valoración controles"/>
      <sheetName val="Opciones Tratamiento"/>
      <sheetName val="R. Corrupción"/>
      <sheetName val="Impacto Corrupción"/>
      <sheetName val="Listas 1"/>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Impacto"/>
      <sheetName val="Tabla Valoración controles"/>
      <sheetName val="Tabla probabilidad"/>
      <sheetName val="Opciones Tratamiento"/>
      <sheetName val="Hoja1"/>
    </sheetNames>
    <sheetDataSet>
      <sheetData sheetId="0"/>
      <sheetData sheetId="1"/>
      <sheetData sheetId="2"/>
      <sheetData sheetId="3"/>
      <sheetData sheetId="4">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6"/>
  <sheetViews>
    <sheetView tabSelected="1" workbookViewId="0">
      <selection activeCell="AH13" sqref="AH13"/>
    </sheetView>
  </sheetViews>
  <sheetFormatPr baseColWidth="10" defaultRowHeight="33.75" customHeight="1" x14ac:dyDescent="0.3"/>
  <cols>
    <col min="1" max="1" width="4" style="267" bestFit="1" customWidth="1"/>
    <col min="2" max="2" width="14.140625" style="267" customWidth="1"/>
    <col min="3" max="3" width="13.140625" style="267" customWidth="1"/>
    <col min="4" max="4" width="22.7109375" style="267" customWidth="1"/>
    <col min="5" max="5" width="32.42578125" style="270" customWidth="1"/>
    <col min="6" max="6" width="19" style="271" customWidth="1"/>
    <col min="7" max="7" width="17.85546875" style="270" customWidth="1"/>
    <col min="8" max="8" width="16.5703125" style="270" customWidth="1"/>
    <col min="9" max="9" width="6.28515625" style="270" bestFit="1" customWidth="1"/>
    <col min="10" max="10" width="27.28515625" style="270" bestFit="1" customWidth="1"/>
    <col min="11" max="11" width="30.5703125" style="270" hidden="1" customWidth="1"/>
    <col min="12" max="12" width="17.5703125" style="270" customWidth="1"/>
    <col min="13" max="13" width="6.28515625" style="270" bestFit="1" customWidth="1"/>
    <col min="14" max="14" width="16" style="270" customWidth="1"/>
    <col min="15" max="15" width="5.85546875" style="270" customWidth="1"/>
    <col min="16" max="16" width="31" style="270" customWidth="1"/>
    <col min="17" max="17" width="15.140625" style="270" bestFit="1" customWidth="1"/>
    <col min="18" max="18" width="6.85546875" style="270" customWidth="1"/>
    <col min="19" max="19" width="5" style="270" customWidth="1"/>
    <col min="20" max="20" width="5.5703125" style="270" customWidth="1"/>
    <col min="21" max="21" width="7.140625" style="270" customWidth="1"/>
    <col min="22" max="22" width="6.7109375" style="270" customWidth="1"/>
    <col min="23" max="23" width="7.5703125" style="270" customWidth="1"/>
    <col min="24" max="24" width="38.28515625" style="270" hidden="1" customWidth="1"/>
    <col min="25" max="25" width="8.7109375" style="270" customWidth="1"/>
    <col min="26" max="26" width="10.42578125" style="270" customWidth="1"/>
    <col min="27" max="27" width="9.28515625" style="270" customWidth="1"/>
    <col min="28" max="28" width="9.140625" style="270" customWidth="1"/>
    <col min="29" max="29" width="8.42578125" style="270" customWidth="1"/>
    <col min="30" max="30" width="7.28515625" style="270" customWidth="1"/>
    <col min="31" max="31" width="31.5703125" style="270" customWidth="1"/>
    <col min="32" max="32" width="21.85546875" style="270" customWidth="1"/>
    <col min="33" max="33" width="16.85546875" style="270" customWidth="1"/>
    <col min="34" max="34" width="14.85546875" style="270" customWidth="1"/>
    <col min="35" max="35" width="18.5703125" style="270" customWidth="1"/>
    <col min="36" max="36" width="21" style="270" customWidth="1"/>
    <col min="37" max="16384" width="11.42578125" style="270"/>
  </cols>
  <sheetData>
    <row r="1" spans="1:68" ht="33.7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33.75"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ht="33.75" customHeight="1" x14ac:dyDescent="0.3">
      <c r="A3" s="3"/>
      <c r="B3" s="266"/>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3.75" customHeight="1" x14ac:dyDescent="0.3">
      <c r="A4" s="342" t="s">
        <v>1</v>
      </c>
      <c r="B4" s="343"/>
      <c r="C4" s="356" t="s">
        <v>320</v>
      </c>
      <c r="D4" s="357"/>
      <c r="E4" s="357"/>
      <c r="F4" s="357"/>
      <c r="G4" s="357"/>
      <c r="H4" s="357"/>
      <c r="I4" s="357"/>
      <c r="J4" s="357"/>
      <c r="K4" s="357"/>
      <c r="L4" s="357"/>
      <c r="M4" s="357"/>
      <c r="N4" s="358"/>
      <c r="O4" s="359"/>
      <c r="P4" s="359"/>
      <c r="Q4" s="3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3.75" customHeight="1" x14ac:dyDescent="0.3">
      <c r="A5" s="342" t="s">
        <v>3</v>
      </c>
      <c r="B5" s="343"/>
      <c r="C5" s="344" t="s">
        <v>321</v>
      </c>
      <c r="D5" s="345"/>
      <c r="E5" s="345"/>
      <c r="F5" s="345"/>
      <c r="G5" s="345"/>
      <c r="H5" s="345"/>
      <c r="I5" s="345"/>
      <c r="J5" s="345"/>
      <c r="K5" s="345"/>
      <c r="L5" s="345"/>
      <c r="M5" s="345"/>
      <c r="N5" s="346"/>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33.75" customHeight="1" x14ac:dyDescent="0.3">
      <c r="A6" s="342" t="s">
        <v>5</v>
      </c>
      <c r="B6" s="343"/>
      <c r="C6" s="344" t="s">
        <v>322</v>
      </c>
      <c r="D6" s="345"/>
      <c r="E6" s="345"/>
      <c r="F6" s="345"/>
      <c r="G6" s="345"/>
      <c r="H6" s="345"/>
      <c r="I6" s="345"/>
      <c r="J6" s="345"/>
      <c r="K6" s="345"/>
      <c r="L6" s="345"/>
      <c r="M6" s="345"/>
      <c r="N6" s="3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ht="33.75" customHeight="1"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33.75" customHeight="1" x14ac:dyDescent="0.3">
      <c r="A8" s="360" t="s">
        <v>12</v>
      </c>
      <c r="B8" s="362" t="s">
        <v>13</v>
      </c>
      <c r="C8" s="363" t="s">
        <v>14</v>
      </c>
      <c r="D8" s="363" t="s">
        <v>15</v>
      </c>
      <c r="E8" s="365" t="s">
        <v>16</v>
      </c>
      <c r="F8" s="366" t="s">
        <v>17</v>
      </c>
      <c r="G8" s="363" t="s">
        <v>18</v>
      </c>
      <c r="H8" s="367" t="s">
        <v>19</v>
      </c>
      <c r="I8" s="368" t="s">
        <v>20</v>
      </c>
      <c r="J8" s="366" t="s">
        <v>21</v>
      </c>
      <c r="K8" s="366" t="s">
        <v>22</v>
      </c>
      <c r="L8" s="379" t="s">
        <v>23</v>
      </c>
      <c r="M8" s="368" t="s">
        <v>20</v>
      </c>
      <c r="N8" s="363" t="s">
        <v>24</v>
      </c>
      <c r="O8" s="370" t="s">
        <v>25</v>
      </c>
      <c r="P8" s="364" t="s">
        <v>26</v>
      </c>
      <c r="Q8" s="366" t="s">
        <v>27</v>
      </c>
      <c r="R8" s="364" t="s">
        <v>28</v>
      </c>
      <c r="S8" s="364"/>
      <c r="T8" s="364"/>
      <c r="U8" s="364"/>
      <c r="V8" s="364"/>
      <c r="W8" s="364"/>
      <c r="X8" s="378" t="s">
        <v>29</v>
      </c>
      <c r="Y8" s="378" t="s">
        <v>30</v>
      </c>
      <c r="Z8" s="378" t="s">
        <v>20</v>
      </c>
      <c r="AA8" s="378" t="s">
        <v>31</v>
      </c>
      <c r="AB8" s="378" t="s">
        <v>20</v>
      </c>
      <c r="AC8" s="378" t="s">
        <v>32</v>
      </c>
      <c r="AD8" s="370" t="s">
        <v>33</v>
      </c>
      <c r="AE8" s="364" t="s">
        <v>11</v>
      </c>
      <c r="AF8" s="364" t="s">
        <v>34</v>
      </c>
      <c r="AG8" s="364" t="s">
        <v>35</v>
      </c>
      <c r="AH8" s="364" t="s">
        <v>36</v>
      </c>
      <c r="AI8" s="364" t="s">
        <v>37</v>
      </c>
      <c r="AJ8" s="364"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33.75" customHeight="1" x14ac:dyDescent="0.25">
      <c r="A9" s="361"/>
      <c r="B9" s="362"/>
      <c r="C9" s="364"/>
      <c r="D9" s="364"/>
      <c r="E9" s="362"/>
      <c r="F9" s="363"/>
      <c r="G9" s="364"/>
      <c r="H9" s="363"/>
      <c r="I9" s="369"/>
      <c r="J9" s="363"/>
      <c r="K9" s="363"/>
      <c r="L9" s="369"/>
      <c r="M9" s="369"/>
      <c r="N9" s="364"/>
      <c r="O9" s="371"/>
      <c r="P9" s="364"/>
      <c r="Q9" s="363"/>
      <c r="R9" s="75" t="s">
        <v>39</v>
      </c>
      <c r="S9" s="75" t="s">
        <v>40</v>
      </c>
      <c r="T9" s="75" t="s">
        <v>41</v>
      </c>
      <c r="U9" s="75" t="s">
        <v>42</v>
      </c>
      <c r="V9" s="75" t="s">
        <v>43</v>
      </c>
      <c r="W9" s="75" t="s">
        <v>44</v>
      </c>
      <c r="X9" s="378"/>
      <c r="Y9" s="378"/>
      <c r="Z9" s="378"/>
      <c r="AA9" s="378"/>
      <c r="AB9" s="378"/>
      <c r="AC9" s="378"/>
      <c r="AD9" s="371"/>
      <c r="AE9" s="364"/>
      <c r="AF9" s="364"/>
      <c r="AG9" s="364"/>
      <c r="AH9" s="364"/>
      <c r="AI9" s="364"/>
      <c r="AJ9" s="364"/>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ht="33.75" customHeight="1" x14ac:dyDescent="0.3">
      <c r="A10" s="392">
        <v>1</v>
      </c>
      <c r="B10" s="372" t="s">
        <v>68</v>
      </c>
      <c r="C10" s="372" t="s">
        <v>323</v>
      </c>
      <c r="D10" s="372" t="s">
        <v>324</v>
      </c>
      <c r="E10" s="375" t="s">
        <v>325</v>
      </c>
      <c r="F10" s="372" t="s">
        <v>64</v>
      </c>
      <c r="G10" s="395">
        <v>4</v>
      </c>
      <c r="H10" s="386" t="str">
        <f>IF(G10&lt;=0,"",IF(G10&lt;=2,"Muy Baja",IF(G10&lt;=24,"Baja",IF(G10&lt;=500,"Media",IF(G10&lt;=5000,"Alta","Muy Alta")))))</f>
        <v>Baja</v>
      </c>
      <c r="I10" s="380">
        <f>IF(H10="","",IF(H10="Muy Baja",0.2,IF(H10="Baja",0.4,IF(H10="Media",0.6,IF(H10="Alta",0.8,IF(H10="Muy Alta",1,))))))</f>
        <v>0.4</v>
      </c>
      <c r="J10" s="383" t="s">
        <v>86</v>
      </c>
      <c r="K10" s="380" t="str">
        <f>IF(NOT(ISERROR(MATCH(J10,'[1]Tabla Impacto'!$B$221:$B$223,0))),'[1]Tabla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386" t="str">
        <f>IF(OR(K10='[1]Tabla Impacto'!$C$11,K10='[1]Tabla Impacto'!$D$11),"Leve",IF(OR(K10='[1]Tabla Impacto'!$C$12,K10='[1]Tabla Impacto'!$D$12),"Menor",IF(OR(K10='[1]Tabla Impacto'!$C$13,K10='[1]Tabla Impacto'!$D$13),"Moderado",IF(OR(K10='[1]Tabla Impacto'!$C$14,K10='[1]Tabla Impacto'!$D$14),"Mayor",IF(OR(K10='[1]Tabla Impacto'!$C$15,K10='[1]Tabla Impacto'!$D$15),"Catastrófico","")))))</f>
        <v>Mayor</v>
      </c>
      <c r="M10" s="380">
        <f>IF(L10="","",IF(L10="Leve",0.2,IF(L10="Menor",0.4,IF(L10="Moderado",0.6,IF(L10="Mayor",0.8,IF(L10="Catastrófico",1,))))))</f>
        <v>0.8</v>
      </c>
      <c r="N10" s="38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91">
        <v>1</v>
      </c>
      <c r="P10" s="299" t="s">
        <v>326</v>
      </c>
      <c r="Q10" s="60" t="str">
        <f>IF(OR(R10="Preventivo",R10="Detectivo"),"Probabilidad",IF(R10="Correctivo","Impacto",""))</f>
        <v>Probabilidad</v>
      </c>
      <c r="R10" s="57" t="s">
        <v>52</v>
      </c>
      <c r="S10" s="57" t="s">
        <v>53</v>
      </c>
      <c r="T10" s="58" t="str">
        <f>IF(AND(R10="Preventivo",S10="Automático"),"50%",IF(AND(R10="Preventivo",S10="Manual"),"40%",IF(AND(R10="Detectivo",S10="Automático"),"40%",IF(AND(R10="Detectivo",S10="Manual"),"30%",IF(AND(R10="Correctivo",S10="Automático"),"35%",IF(AND(R10="Correctivo",S10="Manual"),"25%",""))))))</f>
        <v>40%</v>
      </c>
      <c r="U10" s="57" t="s">
        <v>54</v>
      </c>
      <c r="V10" s="57" t="s">
        <v>55</v>
      </c>
      <c r="W10" s="57" t="s">
        <v>56</v>
      </c>
      <c r="X10" s="46">
        <f>IFERROR(IF(Q10="Probabilidad",(I10-(+I10*T10)),IF(Q10="Impacto",I10,"")),"")</f>
        <v>0.24</v>
      </c>
      <c r="Y10" s="92" t="str">
        <f>IFERROR(IF(X10="","",IF(X10&lt;=0.2,"Muy Baja",IF(X10&lt;=0.4,"Baja",IF(X10&lt;=0.6,"Media",IF(X10&lt;=0.8,"Alta","Muy Alta"))))),"")</f>
        <v>Baja</v>
      </c>
      <c r="Z10" s="62">
        <f>+X10</f>
        <v>0.24</v>
      </c>
      <c r="AA10" s="92" t="str">
        <f>IFERROR(IF(AB10="","",IF(AB10&lt;=0.2,"Leve",IF(AB10&lt;=0.4,"Menor",IF(AB10&lt;=0.6,"Moderado",IF(AB10&lt;=0.8,"Mayor","Catastrófico"))))),"")</f>
        <v>Mayor</v>
      </c>
      <c r="AB10" s="93">
        <f>IFERROR(IF(Q10="Impacto",(M10-(+M10*T10)),IF(Q10="Probabilidad",M10,"")),"")</f>
        <v>0.8</v>
      </c>
      <c r="AC10" s="6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51" t="s">
        <v>150</v>
      </c>
      <c r="AE10" s="300" t="s">
        <v>327</v>
      </c>
      <c r="AF10" s="52" t="s">
        <v>328</v>
      </c>
      <c r="AG10" s="54"/>
      <c r="AH10" s="54"/>
      <c r="AI10" s="52"/>
      <c r="AJ10" s="53"/>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row>
    <row r="11" spans="1:68" ht="33.75" customHeight="1" x14ac:dyDescent="0.3">
      <c r="A11" s="393"/>
      <c r="B11" s="373"/>
      <c r="C11" s="373"/>
      <c r="D11" s="373"/>
      <c r="E11" s="376"/>
      <c r="F11" s="373"/>
      <c r="G11" s="396"/>
      <c r="H11" s="387"/>
      <c r="I11" s="381"/>
      <c r="J11" s="384"/>
      <c r="K11" s="381">
        <f t="shared" ref="K11:K15" ca="1" si="0">IF(NOT(ISERROR(MATCH(J11,_xlfn.ANCHORARRAY(E22),0))),I24&amp;"Por favor no seleccionar los criterios de impacto",J11)</f>
        <v>0</v>
      </c>
      <c r="L11" s="387"/>
      <c r="M11" s="381"/>
      <c r="N11" s="390"/>
      <c r="O11" s="91">
        <v>2</v>
      </c>
      <c r="P11" s="299" t="s">
        <v>329</v>
      </c>
      <c r="Q11" s="60" t="str">
        <f>IF(OR(R11="Preventivo",R11="Detectivo"),"Probabilidad",IF(R11="Correctivo","Impacto",""))</f>
        <v>Probabilidad</v>
      </c>
      <c r="R11" s="57" t="s">
        <v>143</v>
      </c>
      <c r="S11" s="57" t="s">
        <v>53</v>
      </c>
      <c r="T11" s="58" t="str">
        <f t="shared" ref="T11:T15" si="1">IF(AND(R11="Preventivo",S11="Automático"),"50%",IF(AND(R11="Preventivo",S11="Manual"),"40%",IF(AND(R11="Detectivo",S11="Automático"),"40%",IF(AND(R11="Detectivo",S11="Manual"),"30%",IF(AND(R11="Correctivo",S11="Automático"),"35%",IF(AND(R11="Correctivo",S11="Manual"),"25%",""))))))</f>
        <v>30%</v>
      </c>
      <c r="U11" s="57" t="s">
        <v>79</v>
      </c>
      <c r="V11" s="57" t="s">
        <v>55</v>
      </c>
      <c r="W11" s="57" t="s">
        <v>56</v>
      </c>
      <c r="X11" s="46">
        <f>IFERROR(IF(AND(Q10="Probabilidad",Q11="Probabilidad"),(Z10-(+Z10*T11)),IF(Q11="Probabilidad",(I10-(+I10*T11)),IF(Q11="Impacto",Z10,""))),"")</f>
        <v>0.16799999999999998</v>
      </c>
      <c r="Y11" s="92" t="str">
        <f t="shared" ref="Y11:Y33" si="2">IFERROR(IF(X11="","",IF(X11&lt;=0.2,"Muy Baja",IF(X11&lt;=0.4,"Baja",IF(X11&lt;=0.6,"Media",IF(X11&lt;=0.8,"Alta","Muy Alta"))))),"")</f>
        <v>Muy Baja</v>
      </c>
      <c r="Z11" s="62">
        <f t="shared" ref="Z11:Z15" si="3">+X11</f>
        <v>0.16799999999999998</v>
      </c>
      <c r="AA11" s="92" t="str">
        <f t="shared" ref="AA11:AA33" si="4">IFERROR(IF(AB11="","",IF(AB11&lt;=0.2,"Leve",IF(AB11&lt;=0.4,"Menor",IF(AB11&lt;=0.6,"Moderado",IF(AB11&lt;=0.8,"Mayor","Catastrófico"))))),"")</f>
        <v>Mayor</v>
      </c>
      <c r="AB11" s="93">
        <f>IFERROR(IF(AND(Q10="Impacto",Q11="Impacto"),(AB10-(+AB10*T11)),IF(Q11="Impacto",(M10-(+M10*T11)),IF(Q11="Probabilidad",AB10,""))),"")</f>
        <v>0.8</v>
      </c>
      <c r="AC11" s="63" t="str">
        <f t="shared" ref="AC11:AC12" si="5">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51" t="s">
        <v>150</v>
      </c>
      <c r="AE11" s="300" t="s">
        <v>330</v>
      </c>
      <c r="AF11" s="53" t="s">
        <v>331</v>
      </c>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33.75" customHeight="1" x14ac:dyDescent="0.3">
      <c r="A12" s="393"/>
      <c r="B12" s="373"/>
      <c r="C12" s="373"/>
      <c r="D12" s="373"/>
      <c r="E12" s="376"/>
      <c r="F12" s="373"/>
      <c r="G12" s="396"/>
      <c r="H12" s="387"/>
      <c r="I12" s="381"/>
      <c r="J12" s="384"/>
      <c r="K12" s="381">
        <f t="shared" ca="1" si="0"/>
        <v>0</v>
      </c>
      <c r="L12" s="387"/>
      <c r="M12" s="381"/>
      <c r="N12" s="390"/>
      <c r="O12" s="91">
        <v>3</v>
      </c>
      <c r="P12" s="59"/>
      <c r="Q12" s="60" t="str">
        <f>IF(OR(R12="Preventivo",R12="Detectivo"),"Probabilidad",IF(R12="Correctivo","Impacto",""))</f>
        <v/>
      </c>
      <c r="R12" s="57"/>
      <c r="S12" s="57"/>
      <c r="T12" s="58" t="str">
        <f t="shared" si="1"/>
        <v/>
      </c>
      <c r="U12" s="57"/>
      <c r="V12" s="57"/>
      <c r="W12" s="57"/>
      <c r="X12" s="46" t="str">
        <f>IFERROR(IF(AND(Q11="Probabilidad",Q12="Probabilidad"),(Z11-(+Z11*T12)),IF(AND(Q11="Impacto",Q12="Probabilidad"),(Z10-(+Z10*T12)),IF(Q12="Impacto",Z11,""))),"")</f>
        <v/>
      </c>
      <c r="Y12" s="92" t="str">
        <f t="shared" si="2"/>
        <v/>
      </c>
      <c r="Z12" s="62" t="str">
        <f t="shared" si="3"/>
        <v/>
      </c>
      <c r="AA12" s="92" t="str">
        <f t="shared" si="4"/>
        <v/>
      </c>
      <c r="AB12" s="93" t="str">
        <f>IFERROR(IF(AND(Q11="Impacto",Q12="Impacto"),(AB11-(+AB11*T12)),IF(AND(Q11="Probabilidad",Q12="Impacto"),(AB10-(+AB10*T12)),IF(Q12="Probabilidad",AB11,""))),"")</f>
        <v/>
      </c>
      <c r="AC12" s="63" t="str">
        <f t="shared" si="5"/>
        <v/>
      </c>
      <c r="AD12" s="51"/>
      <c r="AE12" s="300" t="s">
        <v>332</v>
      </c>
      <c r="AF12" s="52" t="s">
        <v>328</v>
      </c>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33.75" customHeight="1" x14ac:dyDescent="0.3">
      <c r="A13" s="393"/>
      <c r="B13" s="373"/>
      <c r="C13" s="373"/>
      <c r="D13" s="373"/>
      <c r="E13" s="376"/>
      <c r="F13" s="373"/>
      <c r="G13" s="396"/>
      <c r="H13" s="387"/>
      <c r="I13" s="381"/>
      <c r="J13" s="384"/>
      <c r="K13" s="381">
        <f t="shared" ca="1" si="0"/>
        <v>0</v>
      </c>
      <c r="L13" s="387"/>
      <c r="M13" s="381"/>
      <c r="N13" s="390"/>
      <c r="O13" s="91">
        <v>4</v>
      </c>
      <c r="P13" s="59"/>
      <c r="Q13" s="60" t="str">
        <f t="shared" ref="Q13:Q15" si="6">IF(OR(R13="Preventivo",R13="Detectivo"),"Probabilidad",IF(R13="Correctivo","Impacto",""))</f>
        <v/>
      </c>
      <c r="R13" s="57"/>
      <c r="S13" s="57"/>
      <c r="T13" s="58" t="str">
        <f t="shared" si="1"/>
        <v/>
      </c>
      <c r="U13" s="57"/>
      <c r="V13" s="57"/>
      <c r="W13" s="57"/>
      <c r="X13" s="46" t="str">
        <f t="shared" ref="X13:X15" si="7">IFERROR(IF(AND(Q12="Probabilidad",Q13="Probabilidad"),(Z12-(+Z12*T13)),IF(AND(Q12="Impacto",Q13="Probabilidad"),(Z11-(+Z11*T13)),IF(Q13="Impacto",Z12,""))),"")</f>
        <v/>
      </c>
      <c r="Y13" s="92" t="str">
        <f t="shared" si="2"/>
        <v/>
      </c>
      <c r="Z13" s="62" t="str">
        <f t="shared" si="3"/>
        <v/>
      </c>
      <c r="AA13" s="92" t="str">
        <f t="shared" si="4"/>
        <v/>
      </c>
      <c r="AB13" s="93" t="str">
        <f t="shared" ref="AB13:AB15" si="8">IFERROR(IF(AND(Q12="Impacto",Q13="Impacto"),(AB12-(+AB12*T13)),IF(AND(Q12="Probabilidad",Q13="Impacto"),(AB11-(+AB11*T13)),IF(Q13="Probabilidad",AB12,""))),"")</f>
        <v/>
      </c>
      <c r="AC13" s="6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51"/>
      <c r="AE13" s="300" t="s">
        <v>333</v>
      </c>
      <c r="AF13" s="53" t="s">
        <v>331</v>
      </c>
      <c r="AG13" s="54"/>
      <c r="AH13" s="54"/>
      <c r="AI13" s="52"/>
      <c r="AJ13" s="53"/>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33.75" customHeight="1" x14ac:dyDescent="0.3">
      <c r="A14" s="393"/>
      <c r="B14" s="373"/>
      <c r="C14" s="373"/>
      <c r="D14" s="373"/>
      <c r="E14" s="376"/>
      <c r="F14" s="373"/>
      <c r="G14" s="396"/>
      <c r="H14" s="387"/>
      <c r="I14" s="381"/>
      <c r="J14" s="384"/>
      <c r="K14" s="381">
        <f t="shared" ca="1" si="0"/>
        <v>0</v>
      </c>
      <c r="L14" s="387"/>
      <c r="M14" s="381"/>
      <c r="N14" s="390"/>
      <c r="O14" s="91">
        <v>5</v>
      </c>
      <c r="P14" s="59"/>
      <c r="Q14" s="60" t="str">
        <f t="shared" si="6"/>
        <v/>
      </c>
      <c r="R14" s="57"/>
      <c r="S14" s="57"/>
      <c r="T14" s="58" t="str">
        <f t="shared" si="1"/>
        <v/>
      </c>
      <c r="U14" s="57"/>
      <c r="V14" s="57"/>
      <c r="W14" s="57"/>
      <c r="X14" s="46" t="str">
        <f t="shared" si="7"/>
        <v/>
      </c>
      <c r="Y14" s="92" t="str">
        <f t="shared" si="2"/>
        <v/>
      </c>
      <c r="Z14" s="62" t="str">
        <f t="shared" si="3"/>
        <v/>
      </c>
      <c r="AA14" s="92" t="str">
        <f t="shared" si="4"/>
        <v/>
      </c>
      <c r="AB14" s="93" t="str">
        <f t="shared" si="8"/>
        <v/>
      </c>
      <c r="AC14" s="63" t="str">
        <f t="shared" ref="AC14:AC15" si="9">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51"/>
      <c r="AE14" s="300" t="s">
        <v>334</v>
      </c>
      <c r="AF14" s="53" t="s">
        <v>335</v>
      </c>
      <c r="AG14" s="54"/>
      <c r="AH14" s="54"/>
      <c r="AI14" s="52"/>
      <c r="AJ14" s="53"/>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33.75" customHeight="1" x14ac:dyDescent="0.3">
      <c r="A15" s="394"/>
      <c r="B15" s="374"/>
      <c r="C15" s="374"/>
      <c r="D15" s="374"/>
      <c r="E15" s="377"/>
      <c r="F15" s="374"/>
      <c r="G15" s="397"/>
      <c r="H15" s="388"/>
      <c r="I15" s="382"/>
      <c r="J15" s="385"/>
      <c r="K15" s="382">
        <f t="shared" ca="1" si="0"/>
        <v>0</v>
      </c>
      <c r="L15" s="388"/>
      <c r="M15" s="382"/>
      <c r="N15" s="391"/>
      <c r="O15" s="91">
        <v>6</v>
      </c>
      <c r="P15" s="59"/>
      <c r="Q15" s="60" t="str">
        <f t="shared" si="6"/>
        <v/>
      </c>
      <c r="R15" s="57"/>
      <c r="S15" s="57"/>
      <c r="T15" s="58" t="str">
        <f t="shared" si="1"/>
        <v/>
      </c>
      <c r="U15" s="57"/>
      <c r="V15" s="57"/>
      <c r="W15" s="57"/>
      <c r="X15" s="46" t="str">
        <f t="shared" si="7"/>
        <v/>
      </c>
      <c r="Y15" s="92" t="str">
        <f t="shared" si="2"/>
        <v/>
      </c>
      <c r="Z15" s="62" t="str">
        <f t="shared" si="3"/>
        <v/>
      </c>
      <c r="AA15" s="92" t="str">
        <f t="shared" si="4"/>
        <v/>
      </c>
      <c r="AB15" s="93" t="str">
        <f t="shared" si="8"/>
        <v/>
      </c>
      <c r="AC15" s="63" t="str">
        <f t="shared" si="9"/>
        <v/>
      </c>
      <c r="AD15" s="51"/>
      <c r="AE15" s="52"/>
      <c r="AF15" s="53"/>
      <c r="AG15" s="54"/>
      <c r="AH15" s="54"/>
      <c r="AI15" s="52"/>
      <c r="AJ15" s="53"/>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33.75" customHeight="1" x14ac:dyDescent="0.3">
      <c r="A16" s="392">
        <v>2</v>
      </c>
      <c r="B16" s="372" t="s">
        <v>68</v>
      </c>
      <c r="C16" s="372" t="s">
        <v>336</v>
      </c>
      <c r="D16" s="372" t="s">
        <v>337</v>
      </c>
      <c r="E16" s="375" t="s">
        <v>338</v>
      </c>
      <c r="F16" s="372" t="s">
        <v>64</v>
      </c>
      <c r="G16" s="395">
        <v>243</v>
      </c>
      <c r="H16" s="386" t="str">
        <f>IF(G16&lt;=0,"",IF(G16&lt;=2,"Muy Baja",IF(G16&lt;=24,"Baja",IF(G16&lt;=500,"Media",IF(G16&lt;=5000,"Alta","Muy Alta")))))</f>
        <v>Media</v>
      </c>
      <c r="I16" s="380">
        <f>IF(H16="","",IF(H16="Muy Baja",0.2,IF(H16="Baja",0.4,IF(H16="Media",0.6,IF(H16="Alta",0.8,IF(H16="Muy Alta",1,))))))</f>
        <v>0.6</v>
      </c>
      <c r="J16" s="383" t="s">
        <v>86</v>
      </c>
      <c r="K16" s="380" t="str">
        <f>IF(NOT(ISERROR(MATCH(J16,'[1]Tabla Impacto'!$B$221:$B$223,0))),'[1]Tabla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386" t="str">
        <f>IF(OR(K16='[1]Tabla Impacto'!$C$11,K16='[1]Tabla Impacto'!$D$11),"Leve",IF(OR(K16='[1]Tabla Impacto'!$C$12,K16='[1]Tabla Impacto'!$D$12),"Menor",IF(OR(K16='[1]Tabla Impacto'!$C$13,K16='[1]Tabla Impacto'!$D$13),"Moderado",IF(OR(K16='[1]Tabla Impacto'!$C$14,K16='[1]Tabla Impacto'!$D$14),"Mayor",IF(OR(K16='[1]Tabla Impacto'!$C$15,K16='[1]Tabla Impacto'!$D$15),"Catastrófico","")))))</f>
        <v>Mayor</v>
      </c>
      <c r="M16" s="380">
        <f>IF(L16="","",IF(L16="Leve",0.2,IF(L16="Menor",0.4,IF(L16="Moderado",0.6,IF(L16="Mayor",0.8,IF(L16="Catastrófico",1,))))))</f>
        <v>0.8</v>
      </c>
      <c r="N16" s="38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91">
        <v>1</v>
      </c>
      <c r="P16" s="299" t="s">
        <v>339</v>
      </c>
      <c r="Q16" s="60" t="str">
        <f>IF(OR(R16="Preventivo",R16="Detectivo"),"Probabilidad",IF(R16="Correctivo","Impacto",""))</f>
        <v>Probabilidad</v>
      </c>
      <c r="R16" s="57" t="s">
        <v>52</v>
      </c>
      <c r="S16" s="57" t="s">
        <v>53</v>
      </c>
      <c r="T16" s="58" t="str">
        <f>IF(AND(R16="Preventivo",S16="Automático"),"50%",IF(AND(R16="Preventivo",S16="Manual"),"40%",IF(AND(R16="Detectivo",S16="Automático"),"40%",IF(AND(R16="Detectivo",S16="Manual"),"30%",IF(AND(R16="Correctivo",S16="Automático"),"35%",IF(AND(R16="Correctivo",S16="Manual"),"25%",""))))))</f>
        <v>40%</v>
      </c>
      <c r="U16" s="57" t="s">
        <v>54</v>
      </c>
      <c r="V16" s="57" t="s">
        <v>55</v>
      </c>
      <c r="W16" s="57"/>
      <c r="X16" s="46">
        <f>IFERROR(IF(Q16="Probabilidad",(I16-(+I16*T16)),IF(Q16="Impacto",I16,"")),"")</f>
        <v>0.36</v>
      </c>
      <c r="Y16" s="92" t="str">
        <f>IFERROR(IF(X16="","",IF(X16&lt;=0.2,"Muy Baja",IF(X16&lt;=0.4,"Baja",IF(X16&lt;=0.6,"Media",IF(X16&lt;=0.8,"Alta","Muy Alta"))))),"")</f>
        <v>Baja</v>
      </c>
      <c r="Z16" s="62">
        <f>+X16</f>
        <v>0.36</v>
      </c>
      <c r="AA16" s="92" t="str">
        <f>IFERROR(IF(AB16="","",IF(AB16&lt;=0.2,"Leve",IF(AB16&lt;=0.4,"Menor",IF(AB16&lt;=0.6,"Moderado",IF(AB16&lt;=0.8,"Mayor","Catastrófico"))))),"")</f>
        <v>Mayor</v>
      </c>
      <c r="AB16" s="93">
        <f>IFERROR(IF(Q16="Impacto",(M16-(+M16*T16)),IF(Q16="Probabilidad",M16,"")),"")</f>
        <v>0.8</v>
      </c>
      <c r="AC16" s="6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51" t="s">
        <v>150</v>
      </c>
      <c r="AE16" s="300" t="s">
        <v>340</v>
      </c>
      <c r="AF16" s="52" t="s">
        <v>341</v>
      </c>
      <c r="AG16" s="54"/>
      <c r="AH16" s="54"/>
      <c r="AI16" s="52"/>
      <c r="AJ16" s="53"/>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33.75" customHeight="1" x14ac:dyDescent="0.3">
      <c r="A17" s="393"/>
      <c r="B17" s="373"/>
      <c r="C17" s="373"/>
      <c r="D17" s="373"/>
      <c r="E17" s="376"/>
      <c r="F17" s="373"/>
      <c r="G17" s="396"/>
      <c r="H17" s="387"/>
      <c r="I17" s="381"/>
      <c r="J17" s="384"/>
      <c r="K17" s="381">
        <f ca="1">IF(NOT(ISERROR(MATCH(J17,_xlfn.ANCHORARRAY(E28),0))),I30&amp;"Por favor no seleccionar los criterios de impacto",J17)</f>
        <v>0</v>
      </c>
      <c r="L17" s="387"/>
      <c r="M17" s="381"/>
      <c r="N17" s="390"/>
      <c r="O17" s="91">
        <v>2</v>
      </c>
      <c r="P17" s="299" t="s">
        <v>342</v>
      </c>
      <c r="Q17" s="60" t="str">
        <f>IF(OR(R17="Preventivo",R17="Detectivo"),"Probabilidad",IF(R17="Correctivo","Impacto",""))</f>
        <v>Probabilidad</v>
      </c>
      <c r="R17" s="57" t="s">
        <v>52</v>
      </c>
      <c r="S17" s="57" t="s">
        <v>53</v>
      </c>
      <c r="T17" s="58" t="str">
        <f t="shared" ref="T17:T21" si="10">IF(AND(R17="Preventivo",S17="Automático"),"50%",IF(AND(R17="Preventivo",S17="Manual"),"40%",IF(AND(R17="Detectivo",S17="Automático"),"40%",IF(AND(R17="Detectivo",S17="Manual"),"30%",IF(AND(R17="Correctivo",S17="Automático"),"35%",IF(AND(R17="Correctivo",S17="Manual"),"25%",""))))))</f>
        <v>40%</v>
      </c>
      <c r="U17" s="57" t="s">
        <v>79</v>
      </c>
      <c r="V17" s="57" t="s">
        <v>141</v>
      </c>
      <c r="W17" s="57"/>
      <c r="X17" s="46">
        <f>IFERROR(IF(AND(Q16="Probabilidad",Q17="Probabilidad"),(Z16-(+Z16*T17)),IF(Q17="Probabilidad",(I16-(+I16*T17)),IF(Q17="Impacto",Z16,""))),"")</f>
        <v>0.216</v>
      </c>
      <c r="Y17" s="92" t="str">
        <f t="shared" si="2"/>
        <v>Baja</v>
      </c>
      <c r="Z17" s="62">
        <f t="shared" ref="Z17:Z21" si="11">+X17</f>
        <v>0.216</v>
      </c>
      <c r="AA17" s="92" t="str">
        <f t="shared" si="4"/>
        <v>Mayor</v>
      </c>
      <c r="AB17" s="93">
        <f>IFERROR(IF(AND(Q16="Impacto",Q17="Impacto"),(AB16-(+AB16*T17)),IF(Q17="Impacto",(M16-(+M16*T17)),IF(Q17="Probabilidad",AB16,""))),"")</f>
        <v>0.8</v>
      </c>
      <c r="AC17" s="63" t="str">
        <f t="shared" ref="AC17:AC18" si="12">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51" t="s">
        <v>150</v>
      </c>
      <c r="AE17" s="300" t="s">
        <v>343</v>
      </c>
      <c r="AF17" s="53" t="s">
        <v>331</v>
      </c>
      <c r="AG17" s="54"/>
      <c r="AH17" s="54"/>
      <c r="AI17" s="52"/>
      <c r="AJ17" s="53"/>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33.75" customHeight="1" x14ac:dyDescent="0.3">
      <c r="A18" s="393"/>
      <c r="B18" s="373"/>
      <c r="C18" s="373"/>
      <c r="D18" s="373"/>
      <c r="E18" s="376"/>
      <c r="F18" s="373"/>
      <c r="G18" s="396"/>
      <c r="H18" s="387"/>
      <c r="I18" s="381"/>
      <c r="J18" s="384"/>
      <c r="K18" s="381">
        <f ca="1">IF(NOT(ISERROR(MATCH(J18,_xlfn.ANCHORARRAY(E29),0))),I31&amp;"Por favor no seleccionar los criterios de impacto",J18)</f>
        <v>0</v>
      </c>
      <c r="L18" s="387"/>
      <c r="M18" s="381"/>
      <c r="N18" s="390"/>
      <c r="O18" s="91">
        <v>3</v>
      </c>
      <c r="P18" s="71"/>
      <c r="Q18" s="60" t="str">
        <f>IF(OR(R18="Preventivo",R18="Detectivo"),"Probabilidad",IF(R18="Correctivo","Impacto",""))</f>
        <v/>
      </c>
      <c r="R18" s="57"/>
      <c r="S18" s="57"/>
      <c r="T18" s="58" t="str">
        <f t="shared" si="10"/>
        <v/>
      </c>
      <c r="U18" s="57"/>
      <c r="V18" s="57"/>
      <c r="W18" s="57"/>
      <c r="X18" s="46" t="str">
        <f>IFERROR(IF(AND(Q17="Probabilidad",Q18="Probabilidad"),(Z17-(+Z17*T18)),IF(AND(Q17="Impacto",Q18="Probabilidad"),(Z16-(+Z16*T18)),IF(Q18="Impacto",Z17,""))),"")</f>
        <v/>
      </c>
      <c r="Y18" s="92" t="str">
        <f t="shared" si="2"/>
        <v/>
      </c>
      <c r="Z18" s="62" t="str">
        <f t="shared" si="11"/>
        <v/>
      </c>
      <c r="AA18" s="92" t="str">
        <f t="shared" si="4"/>
        <v/>
      </c>
      <c r="AB18" s="93" t="str">
        <f>IFERROR(IF(AND(Q17="Impacto",Q18="Impacto"),(AB17-(+AB17*T18)),IF(AND(Q17="Probabilidad",Q18="Impacto"),(AB16-(+AB16*T18)),IF(Q18="Probabilidad",AB17,""))),"")</f>
        <v/>
      </c>
      <c r="AC18" s="63" t="str">
        <f t="shared" si="12"/>
        <v/>
      </c>
      <c r="AD18" s="51"/>
      <c r="AE18" s="52"/>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33.75" customHeight="1" x14ac:dyDescent="0.3">
      <c r="A19" s="393"/>
      <c r="B19" s="373"/>
      <c r="C19" s="373"/>
      <c r="D19" s="373"/>
      <c r="E19" s="376"/>
      <c r="F19" s="373"/>
      <c r="G19" s="396"/>
      <c r="H19" s="387"/>
      <c r="I19" s="381"/>
      <c r="J19" s="384"/>
      <c r="K19" s="381">
        <f ca="1">IF(NOT(ISERROR(MATCH(J19,_xlfn.ANCHORARRAY(E30),0))),I32&amp;"Por favor no seleccionar los criterios de impacto",J19)</f>
        <v>0</v>
      </c>
      <c r="L19" s="387"/>
      <c r="M19" s="381"/>
      <c r="N19" s="390"/>
      <c r="O19" s="91">
        <v>4</v>
      </c>
      <c r="P19" s="59"/>
      <c r="Q19" s="60" t="str">
        <f t="shared" ref="Q19:Q21" si="13">IF(OR(R19="Preventivo",R19="Detectivo"),"Probabilidad",IF(R19="Correctivo","Impacto",""))</f>
        <v/>
      </c>
      <c r="R19" s="57"/>
      <c r="S19" s="57"/>
      <c r="T19" s="58" t="str">
        <f t="shared" si="10"/>
        <v/>
      </c>
      <c r="U19" s="57"/>
      <c r="V19" s="57"/>
      <c r="W19" s="57"/>
      <c r="X19" s="46" t="str">
        <f t="shared" ref="X19:X21" si="14">IFERROR(IF(AND(Q18="Probabilidad",Q19="Probabilidad"),(Z18-(+Z18*T19)),IF(AND(Q18="Impacto",Q19="Probabilidad"),(Z17-(+Z17*T19)),IF(Q19="Impacto",Z18,""))),"")</f>
        <v/>
      </c>
      <c r="Y19" s="92" t="str">
        <f t="shared" si="2"/>
        <v/>
      </c>
      <c r="Z19" s="62" t="str">
        <f t="shared" si="11"/>
        <v/>
      </c>
      <c r="AA19" s="92" t="str">
        <f t="shared" si="4"/>
        <v/>
      </c>
      <c r="AB19" s="93" t="str">
        <f t="shared" ref="AB19:AB21" si="15">IFERROR(IF(AND(Q18="Impacto",Q19="Impacto"),(AB18-(+AB18*T19)),IF(AND(Q18="Probabilidad",Q19="Impacto"),(AB17-(+AB17*T19)),IF(Q19="Probabilidad",AB18,""))),"")</f>
        <v/>
      </c>
      <c r="AC19" s="6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1"/>
      <c r="AE19" s="52"/>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33.75" customHeight="1" x14ac:dyDescent="0.3">
      <c r="A20" s="393"/>
      <c r="B20" s="373"/>
      <c r="C20" s="373"/>
      <c r="D20" s="373"/>
      <c r="E20" s="376"/>
      <c r="F20" s="373"/>
      <c r="G20" s="396"/>
      <c r="H20" s="387"/>
      <c r="I20" s="381"/>
      <c r="J20" s="384"/>
      <c r="K20" s="381">
        <f ca="1">IF(NOT(ISERROR(MATCH(J20,_xlfn.ANCHORARRAY(E31),0))),I33&amp;"Por favor no seleccionar los criterios de impacto",J20)</f>
        <v>0</v>
      </c>
      <c r="L20" s="387"/>
      <c r="M20" s="381"/>
      <c r="N20" s="390"/>
      <c r="O20" s="91">
        <v>5</v>
      </c>
      <c r="P20" s="59"/>
      <c r="Q20" s="60" t="str">
        <f t="shared" si="13"/>
        <v/>
      </c>
      <c r="R20" s="57"/>
      <c r="S20" s="57"/>
      <c r="T20" s="58" t="str">
        <f t="shared" si="10"/>
        <v/>
      </c>
      <c r="U20" s="57"/>
      <c r="V20" s="57"/>
      <c r="W20" s="57"/>
      <c r="X20" s="46" t="str">
        <f t="shared" si="14"/>
        <v/>
      </c>
      <c r="Y20" s="92" t="str">
        <f t="shared" si="2"/>
        <v/>
      </c>
      <c r="Z20" s="62" t="str">
        <f t="shared" si="11"/>
        <v/>
      </c>
      <c r="AA20" s="92" t="str">
        <f t="shared" si="4"/>
        <v/>
      </c>
      <c r="AB20" s="93" t="str">
        <f t="shared" si="15"/>
        <v/>
      </c>
      <c r="AC20" s="63" t="str">
        <f t="shared" ref="AC20:AC21" si="16">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1"/>
      <c r="AE20" s="52"/>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33.75" customHeight="1" x14ac:dyDescent="0.3">
      <c r="A21" s="394"/>
      <c r="B21" s="374"/>
      <c r="C21" s="374"/>
      <c r="D21" s="374"/>
      <c r="E21" s="377"/>
      <c r="F21" s="374"/>
      <c r="G21" s="397"/>
      <c r="H21" s="388"/>
      <c r="I21" s="382"/>
      <c r="J21" s="385"/>
      <c r="K21" s="382">
        <f ca="1">IF(NOT(ISERROR(MATCH(J21,_xlfn.ANCHORARRAY(E32),0))),I34&amp;"Por favor no seleccionar los criterios de impacto",J21)</f>
        <v>0</v>
      </c>
      <c r="L21" s="388"/>
      <c r="M21" s="382"/>
      <c r="N21" s="391"/>
      <c r="O21" s="91">
        <v>6</v>
      </c>
      <c r="P21" s="59"/>
      <c r="Q21" s="60" t="str">
        <f t="shared" si="13"/>
        <v/>
      </c>
      <c r="R21" s="57"/>
      <c r="S21" s="57"/>
      <c r="T21" s="58" t="str">
        <f t="shared" si="10"/>
        <v/>
      </c>
      <c r="U21" s="57"/>
      <c r="V21" s="57"/>
      <c r="W21" s="57"/>
      <c r="X21" s="46" t="str">
        <f t="shared" si="14"/>
        <v/>
      </c>
      <c r="Y21" s="92" t="str">
        <f t="shared" si="2"/>
        <v/>
      </c>
      <c r="Z21" s="62" t="str">
        <f t="shared" si="11"/>
        <v/>
      </c>
      <c r="AA21" s="92" t="str">
        <f t="shared" si="4"/>
        <v/>
      </c>
      <c r="AB21" s="93" t="str">
        <f t="shared" si="15"/>
        <v/>
      </c>
      <c r="AC21" s="63" t="str">
        <f t="shared" si="16"/>
        <v/>
      </c>
      <c r="AD21" s="51"/>
      <c r="AE21" s="52"/>
      <c r="AF21" s="53"/>
      <c r="AG21" s="54"/>
      <c r="AH21" s="54"/>
      <c r="AI21" s="52"/>
      <c r="AJ21" s="53"/>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33.75" customHeight="1" x14ac:dyDescent="0.3">
      <c r="A22" s="398"/>
      <c r="B22" s="372"/>
      <c r="C22" s="372"/>
      <c r="D22" s="372"/>
      <c r="E22" s="375"/>
      <c r="F22" s="372"/>
      <c r="G22" s="395"/>
      <c r="H22" s="386" t="str">
        <f>IF(G22&lt;=0,"",IF(G22&lt;=2,"Muy Baja",IF(G22&lt;=24,"Baja",IF(G22&lt;=500,"Media",IF(G22&lt;=5000,"Alta","Muy Alta")))))</f>
        <v/>
      </c>
      <c r="I22" s="380" t="str">
        <f>IF(H22="","",IF(H22="Muy Baja",0.2,IF(H22="Baja",0.4,IF(H22="Media",0.6,IF(H22="Alta",0.8,IF(H22="Muy Alta",1,))))))</f>
        <v/>
      </c>
      <c r="J22" s="383"/>
      <c r="K22" s="380">
        <f>IF(NOT(ISERROR(MATCH(J22,'[1]Tabla Impacto'!$B$221:$B$223,0))),'[1]Tabla Impacto'!$F$223&amp;"Por favor no seleccionar los criterios de impacto(Afectación Económica o presupuestal y Pérdida Reputacional)",J22)</f>
        <v>0</v>
      </c>
      <c r="L22" s="386" t="str">
        <f>IF(OR(K22='[1]Tabla Impacto'!$C$11,K22='[1]Tabla Impacto'!$D$11),"Leve",IF(OR(K22='[1]Tabla Impacto'!$C$12,K22='[1]Tabla Impacto'!$D$12),"Menor",IF(OR(K22='[1]Tabla Impacto'!$C$13,K22='[1]Tabla Impacto'!$D$13),"Moderado",IF(OR(K22='[1]Tabla Impacto'!$C$14,K22='[1]Tabla Impacto'!$D$14),"Mayor",IF(OR(K22='[1]Tabla Impacto'!$C$15,K22='[1]Tabla Impacto'!$D$15),"Catastrófico","")))))</f>
        <v/>
      </c>
      <c r="M22" s="380" t="str">
        <f>IF(L22="","",IF(L22="Leve",0.2,IF(L22="Menor",0.4,IF(L22="Moderado",0.6,IF(L22="Mayor",0.8,IF(L22="Catastrófico",1,))))))</f>
        <v/>
      </c>
      <c r="N22" s="38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1">
        <v>1</v>
      </c>
      <c r="P22" s="59"/>
      <c r="Q22" s="60" t="str">
        <f>IF(OR(R22="Preventivo",R22="Detectivo"),"Probabilidad",IF(R22="Correctivo","Impacto",""))</f>
        <v/>
      </c>
      <c r="R22" s="57"/>
      <c r="S22" s="57"/>
      <c r="T22" s="58" t="str">
        <f>IF(AND(R22="Preventivo",S22="Automático"),"50%",IF(AND(R22="Preventivo",S22="Manual"),"40%",IF(AND(R22="Detectivo",S22="Automático"),"40%",IF(AND(R22="Detectivo",S22="Manual"),"30%",IF(AND(R22="Correctivo",S22="Automático"),"35%",IF(AND(R22="Correctivo",S22="Manual"),"25%",""))))))</f>
        <v/>
      </c>
      <c r="U22" s="57"/>
      <c r="V22" s="57"/>
      <c r="W22" s="57"/>
      <c r="X22" s="46" t="str">
        <f>IFERROR(IF(Q22="Probabilidad",(I22-(+I22*T22)),IF(Q22="Impacto",I22,"")),"")</f>
        <v/>
      </c>
      <c r="Y22" s="92" t="str">
        <f>IFERROR(IF(X22="","",IF(X22&lt;=0.2,"Muy Baja",IF(X22&lt;=0.4,"Baja",IF(X22&lt;=0.6,"Media",IF(X22&lt;=0.8,"Alta","Muy Alta"))))),"")</f>
        <v/>
      </c>
      <c r="Z22" s="62" t="str">
        <f>+X22</f>
        <v/>
      </c>
      <c r="AA22" s="92" t="str">
        <f>IFERROR(IF(AB22="","",IF(AB22&lt;=0.2,"Leve",IF(AB22&lt;=0.4,"Menor",IF(AB22&lt;=0.6,"Moderado",IF(AB22&lt;=0.8,"Mayor","Catastrófico"))))),"")</f>
        <v/>
      </c>
      <c r="AB22" s="93" t="str">
        <f>IFERROR(IF(Q22="Impacto",(M22-(+M22*T22)),IF(Q22="Probabilidad",M22,"")),"")</f>
        <v/>
      </c>
      <c r="AC22" s="6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1"/>
      <c r="AE22" s="52"/>
      <c r="AF22" s="53"/>
      <c r="AG22" s="54"/>
      <c r="AH22" s="54"/>
      <c r="AI22" s="52"/>
      <c r="AJ22" s="53"/>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33.75" customHeight="1" x14ac:dyDescent="0.3">
      <c r="A23" s="399"/>
      <c r="B23" s="373"/>
      <c r="C23" s="373"/>
      <c r="D23" s="373"/>
      <c r="E23" s="376"/>
      <c r="F23" s="373"/>
      <c r="G23" s="396"/>
      <c r="H23" s="387"/>
      <c r="I23" s="381"/>
      <c r="J23" s="384"/>
      <c r="K23" s="381">
        <f ca="1">IF(NOT(ISERROR(MATCH(J23,_xlfn.ANCHORARRAY(E34),0))),I36&amp;"Por favor no seleccionar los criterios de impacto",J23)</f>
        <v>0</v>
      </c>
      <c r="L23" s="387"/>
      <c r="M23" s="381"/>
      <c r="N23" s="390"/>
      <c r="O23" s="91">
        <v>2</v>
      </c>
      <c r="P23" s="59"/>
      <c r="Q23" s="60" t="str">
        <f>IF(OR(R23="Preventivo",R23="Detectivo"),"Probabilidad",IF(R23="Correctivo","Impacto",""))</f>
        <v/>
      </c>
      <c r="R23" s="57"/>
      <c r="S23" s="57"/>
      <c r="T23" s="58" t="str">
        <f t="shared" ref="T23:T27" si="17">IF(AND(R23="Preventivo",S23="Automático"),"50%",IF(AND(R23="Preventivo",S23="Manual"),"40%",IF(AND(R23="Detectivo",S23="Automático"),"40%",IF(AND(R23="Detectivo",S23="Manual"),"30%",IF(AND(R23="Correctivo",S23="Automático"),"35%",IF(AND(R23="Correctivo",S23="Manual"),"25%",""))))))</f>
        <v/>
      </c>
      <c r="U23" s="57"/>
      <c r="V23" s="57"/>
      <c r="W23" s="57"/>
      <c r="X23" s="46" t="str">
        <f>IFERROR(IF(AND(Q22="Probabilidad",Q23="Probabilidad"),(Z22-(+Z22*T23)),IF(Q23="Probabilidad",(I22-(+I22*T23)),IF(Q23="Impacto",Z22,""))),"")</f>
        <v/>
      </c>
      <c r="Y23" s="92" t="str">
        <f t="shared" si="2"/>
        <v/>
      </c>
      <c r="Z23" s="62" t="str">
        <f t="shared" ref="Z23:Z27" si="18">+X23</f>
        <v/>
      </c>
      <c r="AA23" s="92" t="str">
        <f t="shared" si="4"/>
        <v/>
      </c>
      <c r="AB23" s="93" t="str">
        <f>IFERROR(IF(AND(Q22="Impacto",Q23="Impacto"),(AB22-(+AB22*T23)),IF(Q23="Impacto",(M22-(+M22*T23)),IF(Q23="Probabilidad",AB22,""))),"")</f>
        <v/>
      </c>
      <c r="AC23" s="63" t="str">
        <f t="shared" ref="AC23:AC24" si="19">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1"/>
      <c r="AE23" s="52"/>
      <c r="AF23" s="53"/>
      <c r="AG23" s="54"/>
      <c r="AH23" s="54"/>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33.75" customHeight="1" x14ac:dyDescent="0.3">
      <c r="A24" s="399"/>
      <c r="B24" s="373"/>
      <c r="C24" s="373"/>
      <c r="D24" s="373"/>
      <c r="E24" s="376"/>
      <c r="F24" s="373"/>
      <c r="G24" s="396"/>
      <c r="H24" s="387"/>
      <c r="I24" s="381"/>
      <c r="J24" s="384"/>
      <c r="K24" s="381">
        <f ca="1">IF(NOT(ISERROR(MATCH(J24,_xlfn.ANCHORARRAY(E35),0))),I37&amp;"Por favor no seleccionar los criterios de impacto",J24)</f>
        <v>0</v>
      </c>
      <c r="L24" s="387"/>
      <c r="M24" s="381"/>
      <c r="N24" s="390"/>
      <c r="O24" s="91">
        <v>3</v>
      </c>
      <c r="P24" s="71"/>
      <c r="Q24" s="60" t="str">
        <f>IF(OR(R24="Preventivo",R24="Detectivo"),"Probabilidad",IF(R24="Correctivo","Impacto",""))</f>
        <v/>
      </c>
      <c r="R24" s="57"/>
      <c r="S24" s="57"/>
      <c r="T24" s="58" t="str">
        <f t="shared" si="17"/>
        <v/>
      </c>
      <c r="U24" s="57"/>
      <c r="V24" s="57"/>
      <c r="W24" s="57"/>
      <c r="X24" s="46" t="str">
        <f>IFERROR(IF(AND(Q23="Probabilidad",Q24="Probabilidad"),(Z23-(+Z23*T24)),IF(AND(Q23="Impacto",Q24="Probabilidad"),(Z22-(+Z22*T24)),IF(Q24="Impacto",Z23,""))),"")</f>
        <v/>
      </c>
      <c r="Y24" s="92" t="str">
        <f t="shared" si="2"/>
        <v/>
      </c>
      <c r="Z24" s="62" t="str">
        <f t="shared" si="18"/>
        <v/>
      </c>
      <c r="AA24" s="92" t="str">
        <f t="shared" si="4"/>
        <v/>
      </c>
      <c r="AB24" s="93" t="str">
        <f>IFERROR(IF(AND(Q23="Impacto",Q24="Impacto"),(AB23-(+AB23*T24)),IF(AND(Q23="Probabilidad",Q24="Impacto"),(AB22-(+AB22*T24)),IF(Q24="Probabilidad",AB23,""))),"")</f>
        <v/>
      </c>
      <c r="AC24" s="63" t="str">
        <f t="shared" si="19"/>
        <v/>
      </c>
      <c r="AD24" s="51"/>
      <c r="AE24" s="52"/>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33.75" customHeight="1" x14ac:dyDescent="0.3">
      <c r="A25" s="399"/>
      <c r="B25" s="373"/>
      <c r="C25" s="373"/>
      <c r="D25" s="373"/>
      <c r="E25" s="376"/>
      <c r="F25" s="373"/>
      <c r="G25" s="396"/>
      <c r="H25" s="387"/>
      <c r="I25" s="381"/>
      <c r="J25" s="384"/>
      <c r="K25" s="381">
        <f ca="1">IF(NOT(ISERROR(MATCH(J25,_xlfn.ANCHORARRAY(E36),0))),I38&amp;"Por favor no seleccionar los criterios de impacto",J25)</f>
        <v>0</v>
      </c>
      <c r="L25" s="387"/>
      <c r="M25" s="381"/>
      <c r="N25" s="390"/>
      <c r="O25" s="91">
        <v>4</v>
      </c>
      <c r="P25" s="59"/>
      <c r="Q25" s="60" t="str">
        <f t="shared" ref="Q25:Q27" si="20">IF(OR(R25="Preventivo",R25="Detectivo"),"Probabilidad",IF(R25="Correctivo","Impacto",""))</f>
        <v/>
      </c>
      <c r="R25" s="57"/>
      <c r="S25" s="57"/>
      <c r="T25" s="58" t="str">
        <f t="shared" si="17"/>
        <v/>
      </c>
      <c r="U25" s="57"/>
      <c r="V25" s="57"/>
      <c r="W25" s="57"/>
      <c r="X25" s="46" t="str">
        <f t="shared" ref="X25:X27" si="21">IFERROR(IF(AND(Q24="Probabilidad",Q25="Probabilidad"),(Z24-(+Z24*T25)),IF(AND(Q24="Impacto",Q25="Probabilidad"),(Z23-(+Z23*T25)),IF(Q25="Impacto",Z24,""))),"")</f>
        <v/>
      </c>
      <c r="Y25" s="92" t="str">
        <f t="shared" si="2"/>
        <v/>
      </c>
      <c r="Z25" s="62" t="str">
        <f t="shared" si="18"/>
        <v/>
      </c>
      <c r="AA25" s="92" t="str">
        <f t="shared" si="4"/>
        <v/>
      </c>
      <c r="AB25" s="93" t="str">
        <f t="shared" ref="AB25:AB27" si="22">IFERROR(IF(AND(Q24="Impacto",Q25="Impacto"),(AB24-(+AB24*T25)),IF(AND(Q24="Probabilidad",Q25="Impacto"),(AB23-(+AB23*T25)),IF(Q25="Probabilidad",AB24,""))),"")</f>
        <v/>
      </c>
      <c r="AC25" s="6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1"/>
      <c r="AE25" s="52"/>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33.75" customHeight="1" x14ac:dyDescent="0.3">
      <c r="A26" s="399"/>
      <c r="B26" s="373"/>
      <c r="C26" s="373"/>
      <c r="D26" s="373"/>
      <c r="E26" s="376"/>
      <c r="F26" s="373"/>
      <c r="G26" s="396"/>
      <c r="H26" s="387"/>
      <c r="I26" s="381"/>
      <c r="J26" s="384"/>
      <c r="K26" s="381">
        <f ca="1">IF(NOT(ISERROR(MATCH(J26,_xlfn.ANCHORARRAY(E37),0))),I39&amp;"Por favor no seleccionar los criterios de impacto",J26)</f>
        <v>0</v>
      </c>
      <c r="L26" s="387"/>
      <c r="M26" s="381"/>
      <c r="N26" s="390"/>
      <c r="O26" s="91">
        <v>5</v>
      </c>
      <c r="P26" s="59"/>
      <c r="Q26" s="60" t="str">
        <f t="shared" si="20"/>
        <v/>
      </c>
      <c r="R26" s="57"/>
      <c r="S26" s="57"/>
      <c r="T26" s="58" t="str">
        <f t="shared" si="17"/>
        <v/>
      </c>
      <c r="U26" s="57"/>
      <c r="V26" s="57"/>
      <c r="W26" s="57"/>
      <c r="X26" s="46" t="str">
        <f t="shared" si="21"/>
        <v/>
      </c>
      <c r="Y26" s="92" t="str">
        <f t="shared" si="2"/>
        <v/>
      </c>
      <c r="Z26" s="62" t="str">
        <f t="shared" si="18"/>
        <v/>
      </c>
      <c r="AA26" s="92" t="str">
        <f t="shared" si="4"/>
        <v/>
      </c>
      <c r="AB26" s="93" t="str">
        <f t="shared" si="22"/>
        <v/>
      </c>
      <c r="AC26" s="63" t="str">
        <f t="shared" ref="AC26:AC27" si="23">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1"/>
      <c r="AE26" s="52"/>
      <c r="AF26" s="53"/>
      <c r="AG26" s="54"/>
      <c r="AH26" s="54"/>
      <c r="AI26" s="52"/>
      <c r="AJ26" s="53"/>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33.75" customHeight="1" x14ac:dyDescent="0.3">
      <c r="A27" s="400"/>
      <c r="B27" s="374"/>
      <c r="C27" s="374"/>
      <c r="D27" s="374"/>
      <c r="E27" s="377"/>
      <c r="F27" s="374"/>
      <c r="G27" s="397"/>
      <c r="H27" s="388"/>
      <c r="I27" s="382"/>
      <c r="J27" s="385"/>
      <c r="K27" s="382">
        <f ca="1">IF(NOT(ISERROR(MATCH(J27,_xlfn.ANCHORARRAY(E38),0))),I40&amp;"Por favor no seleccionar los criterios de impacto",J27)</f>
        <v>0</v>
      </c>
      <c r="L27" s="388"/>
      <c r="M27" s="382"/>
      <c r="N27" s="391"/>
      <c r="O27" s="91">
        <v>6</v>
      </c>
      <c r="P27" s="59"/>
      <c r="Q27" s="60" t="str">
        <f t="shared" si="20"/>
        <v/>
      </c>
      <c r="R27" s="57"/>
      <c r="S27" s="57"/>
      <c r="T27" s="58" t="str">
        <f t="shared" si="17"/>
        <v/>
      </c>
      <c r="U27" s="57"/>
      <c r="V27" s="57"/>
      <c r="W27" s="57"/>
      <c r="X27" s="46" t="str">
        <f t="shared" si="21"/>
        <v/>
      </c>
      <c r="Y27" s="92" t="str">
        <f t="shared" si="2"/>
        <v/>
      </c>
      <c r="Z27" s="62" t="str">
        <f t="shared" si="18"/>
        <v/>
      </c>
      <c r="AA27" s="92" t="str">
        <f t="shared" si="4"/>
        <v/>
      </c>
      <c r="AB27" s="93" t="str">
        <f t="shared" si="22"/>
        <v/>
      </c>
      <c r="AC27" s="63" t="str">
        <f t="shared" si="23"/>
        <v/>
      </c>
      <c r="AD27" s="51"/>
      <c r="AE27" s="52"/>
      <c r="AF27" s="53"/>
      <c r="AG27" s="54"/>
      <c r="AH27" s="54"/>
      <c r="AI27" s="52"/>
      <c r="AJ27" s="53"/>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33.75" customHeight="1" x14ac:dyDescent="0.3">
      <c r="A28" s="398"/>
      <c r="B28" s="372"/>
      <c r="C28" s="372"/>
      <c r="D28" s="372"/>
      <c r="E28" s="375"/>
      <c r="F28" s="372"/>
      <c r="G28" s="395"/>
      <c r="H28" s="386" t="str">
        <f>IF(G28&lt;=0,"",IF(G28&lt;=2,"Muy Baja",IF(G28&lt;=24,"Baja",IF(G28&lt;=500,"Media",IF(G28&lt;=5000,"Alta","Muy Alta")))))</f>
        <v/>
      </c>
      <c r="I28" s="380" t="str">
        <f>IF(H28="","",IF(H28="Muy Baja",0.2,IF(H28="Baja",0.4,IF(H28="Media",0.6,IF(H28="Alta",0.8,IF(H28="Muy Alta",1,))))))</f>
        <v/>
      </c>
      <c r="J28" s="383"/>
      <c r="K28" s="380">
        <f>IF(NOT(ISERROR(MATCH(J28,'[1]Tabla Impacto'!$B$221:$B$223,0))),'[1]Tabla Impacto'!$F$223&amp;"Por favor no seleccionar los criterios de impacto(Afectación Económica o presupuestal y Pérdida Reputacional)",J28)</f>
        <v>0</v>
      </c>
      <c r="L28" s="386" t="str">
        <f>IF(OR(K28='[1]Tabla Impacto'!$C$11,K28='[1]Tabla Impacto'!$D$11),"Leve",IF(OR(K28='[1]Tabla Impacto'!$C$12,K28='[1]Tabla Impacto'!$D$12),"Menor",IF(OR(K28='[1]Tabla Impacto'!$C$13,K28='[1]Tabla Impacto'!$D$13),"Moderado",IF(OR(K28='[1]Tabla Impacto'!$C$14,K28='[1]Tabla Impacto'!$D$14),"Mayor",IF(OR(K28='[1]Tabla Impacto'!$C$15,K28='[1]Tabla Impacto'!$D$15),"Catastrófico","")))))</f>
        <v/>
      </c>
      <c r="M28" s="380" t="str">
        <f>IF(L28="","",IF(L28="Leve",0.2,IF(L28="Menor",0.4,IF(L28="Moderado",0.6,IF(L28="Mayor",0.8,IF(L28="Catastrófico",1,))))))</f>
        <v/>
      </c>
      <c r="N28" s="38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1">
        <v>1</v>
      </c>
      <c r="P28" s="59"/>
      <c r="Q28" s="60" t="str">
        <f>IF(OR(R28="Preventivo",R28="Detectivo"),"Probabilidad",IF(R28="Correctivo","Impacto",""))</f>
        <v/>
      </c>
      <c r="R28" s="57"/>
      <c r="S28" s="57"/>
      <c r="T28" s="58" t="str">
        <f>IF(AND(R28="Preventivo",S28="Automático"),"50%",IF(AND(R28="Preventivo",S28="Manual"),"40%",IF(AND(R28="Detectivo",S28="Automático"),"40%",IF(AND(R28="Detectivo",S28="Manual"),"30%",IF(AND(R28="Correctivo",S28="Automático"),"35%",IF(AND(R28="Correctivo",S28="Manual"),"25%",""))))))</f>
        <v/>
      </c>
      <c r="U28" s="57"/>
      <c r="V28" s="57"/>
      <c r="W28" s="57"/>
      <c r="X28" s="46" t="str">
        <f>IFERROR(IF(Q28="Probabilidad",(I28-(+I28*T28)),IF(Q28="Impacto",I28,"")),"")</f>
        <v/>
      </c>
      <c r="Y28" s="92" t="str">
        <f>IFERROR(IF(X28="","",IF(X28&lt;=0.2,"Muy Baja",IF(X28&lt;=0.4,"Baja",IF(X28&lt;=0.6,"Media",IF(X28&lt;=0.8,"Alta","Muy Alta"))))),"")</f>
        <v/>
      </c>
      <c r="Z28" s="62" t="str">
        <f>+X28</f>
        <v/>
      </c>
      <c r="AA28" s="92" t="str">
        <f>IFERROR(IF(AB28="","",IF(AB28&lt;=0.2,"Leve",IF(AB28&lt;=0.4,"Menor",IF(AB28&lt;=0.6,"Moderado",IF(AB28&lt;=0.8,"Mayor","Catastrófico"))))),"")</f>
        <v/>
      </c>
      <c r="AB28" s="93" t="str">
        <f>IFERROR(IF(Q28="Impacto",(M28-(+M28*T28)),IF(Q28="Probabilidad",M28,"")),"")</f>
        <v/>
      </c>
      <c r="AC28" s="6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1"/>
      <c r="AE28" s="52"/>
      <c r="AF28" s="53"/>
      <c r="AG28" s="54"/>
      <c r="AH28" s="54"/>
      <c r="AI28" s="52"/>
      <c r="AJ28" s="53"/>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33.75" customHeight="1" x14ac:dyDescent="0.3">
      <c r="A29" s="399"/>
      <c r="B29" s="373"/>
      <c r="C29" s="373"/>
      <c r="D29" s="373"/>
      <c r="E29" s="376"/>
      <c r="F29" s="373"/>
      <c r="G29" s="396"/>
      <c r="H29" s="387"/>
      <c r="I29" s="381"/>
      <c r="J29" s="384"/>
      <c r="K29" s="381">
        <f ca="1">IF(NOT(ISERROR(MATCH(J29,_xlfn.ANCHORARRAY(E40),0))),I42&amp;"Por favor no seleccionar los criterios de impacto",J29)</f>
        <v>0</v>
      </c>
      <c r="L29" s="387"/>
      <c r="M29" s="381"/>
      <c r="N29" s="390"/>
      <c r="O29" s="91">
        <v>2</v>
      </c>
      <c r="P29" s="59"/>
      <c r="Q29" s="60" t="str">
        <f>IF(OR(R29="Preventivo",R29="Detectivo"),"Probabilidad",IF(R29="Correctivo","Impacto",""))</f>
        <v/>
      </c>
      <c r="R29" s="57"/>
      <c r="S29" s="57"/>
      <c r="T29" s="58" t="str">
        <f t="shared" ref="T29:T33" si="24">IF(AND(R29="Preventivo",S29="Automático"),"50%",IF(AND(R29="Preventivo",S29="Manual"),"40%",IF(AND(R29="Detectivo",S29="Automático"),"40%",IF(AND(R29="Detectivo",S29="Manual"),"30%",IF(AND(R29="Correctivo",S29="Automático"),"35%",IF(AND(R29="Correctivo",S29="Manual"),"25%",""))))))</f>
        <v/>
      </c>
      <c r="U29" s="57"/>
      <c r="V29" s="57"/>
      <c r="W29" s="57"/>
      <c r="X29" s="46" t="str">
        <f>IFERROR(IF(AND(Q28="Probabilidad",Q29="Probabilidad"),(Z28-(+Z28*T29)),IF(Q29="Probabilidad",(I28-(+I28*T29)),IF(Q29="Impacto",Z28,""))),"")</f>
        <v/>
      </c>
      <c r="Y29" s="92" t="str">
        <f t="shared" si="2"/>
        <v/>
      </c>
      <c r="Z29" s="62" t="str">
        <f t="shared" ref="Z29:Z33" si="25">+X29</f>
        <v/>
      </c>
      <c r="AA29" s="92" t="str">
        <f t="shared" si="4"/>
        <v/>
      </c>
      <c r="AB29" s="93" t="str">
        <f>IFERROR(IF(AND(Q28="Impacto",Q29="Impacto"),(AB28-(+AB28*T29)),IF(Q29="Impacto",(M28-(+M28*T29)),IF(Q29="Probabilidad",AB28,""))),"")</f>
        <v/>
      </c>
      <c r="AC29" s="6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1"/>
      <c r="AE29" s="52"/>
      <c r="AF29" s="53"/>
      <c r="AG29" s="54"/>
      <c r="AH29" s="54"/>
      <c r="AI29" s="52"/>
      <c r="AJ29" s="53"/>
    </row>
    <row r="30" spans="1:68" ht="33.75" customHeight="1" x14ac:dyDescent="0.3">
      <c r="A30" s="399"/>
      <c r="B30" s="373"/>
      <c r="C30" s="373"/>
      <c r="D30" s="373"/>
      <c r="E30" s="376"/>
      <c r="F30" s="373"/>
      <c r="G30" s="396"/>
      <c r="H30" s="387"/>
      <c r="I30" s="381"/>
      <c r="J30" s="384"/>
      <c r="K30" s="381">
        <f ca="1">IF(NOT(ISERROR(MATCH(J30,_xlfn.ANCHORARRAY(E41),0))),I43&amp;"Por favor no seleccionar los criterios de impacto",J30)</f>
        <v>0</v>
      </c>
      <c r="L30" s="387"/>
      <c r="M30" s="381"/>
      <c r="N30" s="390"/>
      <c r="O30" s="91">
        <v>3</v>
      </c>
      <c r="P30" s="71"/>
      <c r="Q30" s="60" t="str">
        <f>IF(OR(R30="Preventivo",R30="Detectivo"),"Probabilidad",IF(R30="Correctivo","Impacto",""))</f>
        <v/>
      </c>
      <c r="R30" s="57"/>
      <c r="S30" s="57"/>
      <c r="T30" s="58" t="str">
        <f t="shared" si="24"/>
        <v/>
      </c>
      <c r="U30" s="57"/>
      <c r="V30" s="57"/>
      <c r="W30" s="57"/>
      <c r="X30" s="46" t="str">
        <f>IFERROR(IF(AND(Q29="Probabilidad",Q30="Probabilidad"),(Z29-(+Z29*T30)),IF(AND(Q29="Impacto",Q30="Probabilidad"),(Z28-(+Z28*T30)),IF(Q30="Impacto",Z29,""))),"")</f>
        <v/>
      </c>
      <c r="Y30" s="92" t="str">
        <f t="shared" si="2"/>
        <v/>
      </c>
      <c r="Z30" s="62" t="str">
        <f t="shared" si="25"/>
        <v/>
      </c>
      <c r="AA30" s="92" t="str">
        <f t="shared" si="4"/>
        <v/>
      </c>
      <c r="AB30" s="93" t="str">
        <f>IFERROR(IF(AND(Q29="Impacto",Q30="Impacto"),(AB29-(+AB29*T30)),IF(AND(Q29="Probabilidad",Q30="Impacto"),(AB28-(+AB28*T30)),IF(Q30="Probabilidad",AB29,""))),"")</f>
        <v/>
      </c>
      <c r="AC30" s="63" t="str">
        <f t="shared" si="26"/>
        <v/>
      </c>
      <c r="AD30" s="51"/>
      <c r="AE30" s="52"/>
      <c r="AF30" s="53"/>
      <c r="AG30" s="54"/>
      <c r="AH30" s="54"/>
      <c r="AI30" s="52"/>
      <c r="AJ30" s="53"/>
    </row>
    <row r="31" spans="1:68" ht="33.75" customHeight="1" x14ac:dyDescent="0.3">
      <c r="A31" s="399"/>
      <c r="B31" s="373"/>
      <c r="C31" s="373"/>
      <c r="D31" s="373"/>
      <c r="E31" s="376"/>
      <c r="F31" s="373"/>
      <c r="G31" s="396"/>
      <c r="H31" s="387"/>
      <c r="I31" s="381"/>
      <c r="J31" s="384"/>
      <c r="K31" s="381">
        <f ca="1">IF(NOT(ISERROR(MATCH(J31,_xlfn.ANCHORARRAY(E42),0))),I44&amp;"Por favor no seleccionar los criterios de impacto",J31)</f>
        <v>0</v>
      </c>
      <c r="L31" s="387"/>
      <c r="M31" s="381"/>
      <c r="N31" s="390"/>
      <c r="O31" s="91">
        <v>4</v>
      </c>
      <c r="P31" s="59"/>
      <c r="Q31" s="60" t="str">
        <f t="shared" ref="Q31:Q33" si="27">IF(OR(R31="Preventivo",R31="Detectivo"),"Probabilidad",IF(R31="Correctivo","Impacto",""))</f>
        <v/>
      </c>
      <c r="R31" s="57"/>
      <c r="S31" s="57"/>
      <c r="T31" s="58" t="str">
        <f t="shared" si="24"/>
        <v/>
      </c>
      <c r="U31" s="57"/>
      <c r="V31" s="57"/>
      <c r="W31" s="57"/>
      <c r="X31" s="46" t="str">
        <f t="shared" ref="X31:X33" si="28">IFERROR(IF(AND(Q30="Probabilidad",Q31="Probabilidad"),(Z30-(+Z30*T31)),IF(AND(Q30="Impacto",Q31="Probabilidad"),(Z29-(+Z29*T31)),IF(Q31="Impacto",Z30,""))),"")</f>
        <v/>
      </c>
      <c r="Y31" s="92" t="str">
        <f t="shared" si="2"/>
        <v/>
      </c>
      <c r="Z31" s="62" t="str">
        <f t="shared" si="25"/>
        <v/>
      </c>
      <c r="AA31" s="92" t="str">
        <f t="shared" si="4"/>
        <v/>
      </c>
      <c r="AB31" s="93" t="str">
        <f t="shared" ref="AB31:AB33" si="29">IFERROR(IF(AND(Q30="Impacto",Q31="Impacto"),(AB30-(+AB30*T31)),IF(AND(Q30="Probabilidad",Q31="Impacto"),(AB29-(+AB29*T31)),IF(Q31="Probabilidad",AB30,""))),"")</f>
        <v/>
      </c>
      <c r="AC31" s="6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1"/>
      <c r="AE31" s="52"/>
      <c r="AF31" s="53"/>
      <c r="AG31" s="54"/>
      <c r="AH31" s="54"/>
      <c r="AI31" s="52"/>
      <c r="AJ31" s="53"/>
    </row>
    <row r="32" spans="1:68" ht="33.75" customHeight="1" x14ac:dyDescent="0.3">
      <c r="A32" s="399"/>
      <c r="B32" s="373"/>
      <c r="C32" s="373"/>
      <c r="D32" s="373"/>
      <c r="E32" s="376"/>
      <c r="F32" s="373"/>
      <c r="G32" s="396"/>
      <c r="H32" s="387"/>
      <c r="I32" s="381"/>
      <c r="J32" s="384"/>
      <c r="K32" s="381">
        <f ca="1">IF(NOT(ISERROR(MATCH(J32,_xlfn.ANCHORARRAY(E43),0))),I45&amp;"Por favor no seleccionar los criterios de impacto",J32)</f>
        <v>0</v>
      </c>
      <c r="L32" s="387"/>
      <c r="M32" s="381"/>
      <c r="N32" s="390"/>
      <c r="O32" s="91">
        <v>5</v>
      </c>
      <c r="P32" s="59"/>
      <c r="Q32" s="60" t="str">
        <f t="shared" si="27"/>
        <v/>
      </c>
      <c r="R32" s="57"/>
      <c r="S32" s="57"/>
      <c r="T32" s="58" t="str">
        <f t="shared" si="24"/>
        <v/>
      </c>
      <c r="U32" s="57"/>
      <c r="V32" s="57"/>
      <c r="W32" s="57"/>
      <c r="X32" s="46" t="str">
        <f t="shared" si="28"/>
        <v/>
      </c>
      <c r="Y32" s="92" t="str">
        <f t="shared" si="2"/>
        <v/>
      </c>
      <c r="Z32" s="62" t="str">
        <f t="shared" si="25"/>
        <v/>
      </c>
      <c r="AA32" s="92" t="str">
        <f t="shared" si="4"/>
        <v/>
      </c>
      <c r="AB32" s="93" t="str">
        <f t="shared" si="29"/>
        <v/>
      </c>
      <c r="AC32" s="6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1"/>
      <c r="AE32" s="52"/>
      <c r="AF32" s="53"/>
      <c r="AG32" s="54"/>
      <c r="AH32" s="54"/>
      <c r="AI32" s="52"/>
      <c r="AJ32" s="53"/>
    </row>
    <row r="33" spans="1:36" ht="33.75" customHeight="1" x14ac:dyDescent="0.3">
      <c r="A33" s="400"/>
      <c r="B33" s="374"/>
      <c r="C33" s="374"/>
      <c r="D33" s="374"/>
      <c r="E33" s="377"/>
      <c r="F33" s="374"/>
      <c r="G33" s="397"/>
      <c r="H33" s="388"/>
      <c r="I33" s="382"/>
      <c r="J33" s="385"/>
      <c r="K33" s="382">
        <f ca="1">IF(NOT(ISERROR(MATCH(J33,_xlfn.ANCHORARRAY(E44),0))),I46&amp;"Por favor no seleccionar los criterios de impacto",J33)</f>
        <v>0</v>
      </c>
      <c r="L33" s="388"/>
      <c r="M33" s="382"/>
      <c r="N33" s="391"/>
      <c r="O33" s="91">
        <v>6</v>
      </c>
      <c r="P33" s="59"/>
      <c r="Q33" s="60" t="str">
        <f t="shared" si="27"/>
        <v/>
      </c>
      <c r="R33" s="57"/>
      <c r="S33" s="57"/>
      <c r="T33" s="58" t="str">
        <f t="shared" si="24"/>
        <v/>
      </c>
      <c r="U33" s="57"/>
      <c r="V33" s="57"/>
      <c r="W33" s="57"/>
      <c r="X33" s="46" t="str">
        <f t="shared" si="28"/>
        <v/>
      </c>
      <c r="Y33" s="92" t="str">
        <f t="shared" si="2"/>
        <v/>
      </c>
      <c r="Z33" s="62" t="str">
        <f t="shared" si="25"/>
        <v/>
      </c>
      <c r="AA33" s="92" t="str">
        <f t="shared" si="4"/>
        <v/>
      </c>
      <c r="AB33" s="93" t="str">
        <f t="shared" si="29"/>
        <v/>
      </c>
      <c r="AC33" s="63" t="str">
        <f t="shared" si="30"/>
        <v/>
      </c>
      <c r="AD33" s="51"/>
      <c r="AE33" s="52"/>
      <c r="AF33" s="53"/>
      <c r="AG33" s="54"/>
      <c r="AH33" s="54"/>
      <c r="AI33" s="52"/>
      <c r="AJ33" s="53"/>
    </row>
    <row r="34" spans="1:36" ht="33.75" customHeight="1" x14ac:dyDescent="0.3">
      <c r="A34" s="37"/>
      <c r="B34" s="401" t="s">
        <v>128</v>
      </c>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3"/>
    </row>
    <row r="36" spans="1:36" ht="33.75" customHeight="1" x14ac:dyDescent="0.3">
      <c r="A36" s="270"/>
      <c r="B36" s="38" t="s">
        <v>129</v>
      </c>
      <c r="C36" s="270"/>
      <c r="D36" s="270"/>
      <c r="F36" s="270"/>
    </row>
  </sheetData>
  <mergeCells count="101">
    <mergeCell ref="B34:AJ34"/>
    <mergeCell ref="I28:I33"/>
    <mergeCell ref="J28:J33"/>
    <mergeCell ref="K28:K33"/>
    <mergeCell ref="L28:L33"/>
    <mergeCell ref="M28:M33"/>
    <mergeCell ref="N28:N33"/>
    <mergeCell ref="M22:M27"/>
    <mergeCell ref="N22:N27"/>
    <mergeCell ref="I22:I27"/>
    <mergeCell ref="J22:J27"/>
    <mergeCell ref="K22:K27"/>
    <mergeCell ref="L22:L27"/>
    <mergeCell ref="A28:A33"/>
    <mergeCell ref="B28:B33"/>
    <mergeCell ref="C28:C33"/>
    <mergeCell ref="D28:D33"/>
    <mergeCell ref="E28:E33"/>
    <mergeCell ref="F28:F33"/>
    <mergeCell ref="G28:G33"/>
    <mergeCell ref="H28:H33"/>
    <mergeCell ref="G22:G27"/>
    <mergeCell ref="H22:H27"/>
    <mergeCell ref="A22:A27"/>
    <mergeCell ref="B22:B27"/>
    <mergeCell ref="C22:C27"/>
    <mergeCell ref="D22:D27"/>
    <mergeCell ref="E22:E27"/>
    <mergeCell ref="F22:F27"/>
    <mergeCell ref="A16:A21"/>
    <mergeCell ref="B16:B21"/>
    <mergeCell ref="C16:C21"/>
    <mergeCell ref="D16:D21"/>
    <mergeCell ref="E16:E21"/>
    <mergeCell ref="F16:F21"/>
    <mergeCell ref="G16:G21"/>
    <mergeCell ref="H16:H21"/>
    <mergeCell ref="G10:G15"/>
    <mergeCell ref="H10:H15"/>
    <mergeCell ref="A10:A15"/>
    <mergeCell ref="B10:B15"/>
    <mergeCell ref="N8:N9"/>
    <mergeCell ref="O8:O9"/>
    <mergeCell ref="I16:I21"/>
    <mergeCell ref="J16:J21"/>
    <mergeCell ref="K16:K21"/>
    <mergeCell ref="L16:L21"/>
    <mergeCell ref="M16:M21"/>
    <mergeCell ref="N16:N21"/>
    <mergeCell ref="M10:M15"/>
    <mergeCell ref="N10:N15"/>
    <mergeCell ref="I10:I15"/>
    <mergeCell ref="J10:J15"/>
    <mergeCell ref="K10:K15"/>
    <mergeCell ref="L10:L15"/>
    <mergeCell ref="AG8:AG9"/>
    <mergeCell ref="AH8:AH9"/>
    <mergeCell ref="AI8:AI9"/>
    <mergeCell ref="AJ8:AJ9"/>
    <mergeCell ref="AD8:AD9"/>
    <mergeCell ref="AE8:AE9"/>
    <mergeCell ref="AF8:AF9"/>
    <mergeCell ref="C10:C15"/>
    <mergeCell ref="D10:D15"/>
    <mergeCell ref="E10:E15"/>
    <mergeCell ref="F10:F15"/>
    <mergeCell ref="AA8:AA9"/>
    <mergeCell ref="AB8:AB9"/>
    <mergeCell ref="AC8:AC9"/>
    <mergeCell ref="P8:P9"/>
    <mergeCell ref="Q8:Q9"/>
    <mergeCell ref="R8:W8"/>
    <mergeCell ref="X8:X9"/>
    <mergeCell ref="Y8:Y9"/>
    <mergeCell ref="Z8:Z9"/>
    <mergeCell ref="J8:J9"/>
    <mergeCell ref="K8:K9"/>
    <mergeCell ref="L8:L9"/>
    <mergeCell ref="M8:M9"/>
    <mergeCell ref="A8:A9"/>
    <mergeCell ref="B8:B9"/>
    <mergeCell ref="C8:C9"/>
    <mergeCell ref="D8:D9"/>
    <mergeCell ref="E8:E9"/>
    <mergeCell ref="F8:F9"/>
    <mergeCell ref="G8:G9"/>
    <mergeCell ref="H8:H9"/>
    <mergeCell ref="I8:I9"/>
    <mergeCell ref="A6:B6"/>
    <mergeCell ref="C6:N6"/>
    <mergeCell ref="A7:G7"/>
    <mergeCell ref="H7:N7"/>
    <mergeCell ref="O7:W7"/>
    <mergeCell ref="X7:AD7"/>
    <mergeCell ref="A1:AJ2"/>
    <mergeCell ref="A4:B4"/>
    <mergeCell ref="C4:N4"/>
    <mergeCell ref="O4:Q4"/>
    <mergeCell ref="A5:B5"/>
    <mergeCell ref="C5:N5"/>
    <mergeCell ref="AE7:AJ7"/>
  </mergeCells>
  <conditionalFormatting sqref="L10 L16 L22 L28">
    <cfRule type="cellIs" dxfId="2257" priority="94" operator="equal">
      <formula>"Catastrófico"</formula>
    </cfRule>
    <cfRule type="cellIs" dxfId="2256" priority="95" operator="equal">
      <formula>"Mayor"</formula>
    </cfRule>
    <cfRule type="cellIs" dxfId="2255" priority="96" operator="equal">
      <formula>"Moderado"</formula>
    </cfRule>
    <cfRule type="cellIs" dxfId="2254" priority="97" operator="equal">
      <formula>"Menor"</formula>
    </cfRule>
    <cfRule type="cellIs" dxfId="2253" priority="98" operator="equal">
      <formula>"Leve"</formula>
    </cfRule>
  </conditionalFormatting>
  <conditionalFormatting sqref="H22">
    <cfRule type="cellIs" dxfId="2252" priority="43" operator="equal">
      <formula>"Muy Alta"</formula>
    </cfRule>
    <cfRule type="cellIs" dxfId="2251" priority="44" operator="equal">
      <formula>"Alta"</formula>
    </cfRule>
    <cfRule type="cellIs" dxfId="2250" priority="45" operator="equal">
      <formula>"Media"</formula>
    </cfRule>
    <cfRule type="cellIs" dxfId="2249" priority="46" operator="equal">
      <formula>"Baja"</formula>
    </cfRule>
    <cfRule type="cellIs" dxfId="2248" priority="47" operator="equal">
      <formula>"Muy Baja"</formula>
    </cfRule>
  </conditionalFormatting>
  <conditionalFormatting sqref="H10">
    <cfRule type="cellIs" dxfId="2247" priority="89" operator="equal">
      <formula>"Muy Alta"</formula>
    </cfRule>
    <cfRule type="cellIs" dxfId="2246" priority="90" operator="equal">
      <formula>"Alta"</formula>
    </cfRule>
    <cfRule type="cellIs" dxfId="2245" priority="91" operator="equal">
      <formula>"Media"</formula>
    </cfRule>
    <cfRule type="cellIs" dxfId="2244" priority="92" operator="equal">
      <formula>"Baja"</formula>
    </cfRule>
    <cfRule type="cellIs" dxfId="2243" priority="93" operator="equal">
      <formula>"Muy Baja"</formula>
    </cfRule>
  </conditionalFormatting>
  <conditionalFormatting sqref="N10">
    <cfRule type="cellIs" dxfId="2242" priority="85" operator="equal">
      <formula>"Extremo"</formula>
    </cfRule>
    <cfRule type="cellIs" dxfId="2241" priority="86" operator="equal">
      <formula>"Alto"</formula>
    </cfRule>
    <cfRule type="cellIs" dxfId="2240" priority="87" operator="equal">
      <formula>"Moderado"</formula>
    </cfRule>
    <cfRule type="cellIs" dxfId="2239" priority="88" operator="equal">
      <formula>"Bajo"</formula>
    </cfRule>
  </conditionalFormatting>
  <conditionalFormatting sqref="Y10:Y15">
    <cfRule type="cellIs" dxfId="2238" priority="80" operator="equal">
      <formula>"Muy Alta"</formula>
    </cfRule>
    <cfRule type="cellIs" dxfId="2237" priority="81" operator="equal">
      <formula>"Alta"</formula>
    </cfRule>
    <cfRule type="cellIs" dxfId="2236" priority="82" operator="equal">
      <formula>"Media"</formula>
    </cfRule>
    <cfRule type="cellIs" dxfId="2235" priority="83" operator="equal">
      <formula>"Baja"</formula>
    </cfRule>
    <cfRule type="cellIs" dxfId="2234" priority="84" operator="equal">
      <formula>"Muy Baja"</formula>
    </cfRule>
  </conditionalFormatting>
  <conditionalFormatting sqref="AA10:AA15">
    <cfRule type="cellIs" dxfId="2233" priority="75" operator="equal">
      <formula>"Catastrófico"</formula>
    </cfRule>
    <cfRule type="cellIs" dxfId="2232" priority="76" operator="equal">
      <formula>"Mayor"</formula>
    </cfRule>
    <cfRule type="cellIs" dxfId="2231" priority="77" operator="equal">
      <formula>"Moderado"</formula>
    </cfRule>
    <cfRule type="cellIs" dxfId="2230" priority="78" operator="equal">
      <formula>"Menor"</formula>
    </cfRule>
    <cfRule type="cellIs" dxfId="2229" priority="79" operator="equal">
      <formula>"Leve"</formula>
    </cfRule>
  </conditionalFormatting>
  <conditionalFormatting sqref="AC10:AC15">
    <cfRule type="cellIs" dxfId="2228" priority="71" operator="equal">
      <formula>"Extremo"</formula>
    </cfRule>
    <cfRule type="cellIs" dxfId="2227" priority="72" operator="equal">
      <formula>"Alto"</formula>
    </cfRule>
    <cfRule type="cellIs" dxfId="2226" priority="73" operator="equal">
      <formula>"Moderado"</formula>
    </cfRule>
    <cfRule type="cellIs" dxfId="2225" priority="74" operator="equal">
      <formula>"Bajo"</formula>
    </cfRule>
  </conditionalFormatting>
  <conditionalFormatting sqref="H16">
    <cfRule type="cellIs" dxfId="2224" priority="66" operator="equal">
      <formula>"Muy Alta"</formula>
    </cfRule>
    <cfRule type="cellIs" dxfId="2223" priority="67" operator="equal">
      <formula>"Alta"</formula>
    </cfRule>
    <cfRule type="cellIs" dxfId="2222" priority="68" operator="equal">
      <formula>"Media"</formula>
    </cfRule>
    <cfRule type="cellIs" dxfId="2221" priority="69" operator="equal">
      <formula>"Baja"</formula>
    </cfRule>
    <cfRule type="cellIs" dxfId="2220" priority="70" operator="equal">
      <formula>"Muy Baja"</formula>
    </cfRule>
  </conditionalFormatting>
  <conditionalFormatting sqref="N16">
    <cfRule type="cellIs" dxfId="2219" priority="62" operator="equal">
      <formula>"Extremo"</formula>
    </cfRule>
    <cfRule type="cellIs" dxfId="2218" priority="63" operator="equal">
      <formula>"Alto"</formula>
    </cfRule>
    <cfRule type="cellIs" dxfId="2217" priority="64" operator="equal">
      <formula>"Moderado"</formula>
    </cfRule>
    <cfRule type="cellIs" dxfId="2216" priority="65" operator="equal">
      <formula>"Bajo"</formula>
    </cfRule>
  </conditionalFormatting>
  <conditionalFormatting sqref="Y16:Y21">
    <cfRule type="cellIs" dxfId="2215" priority="57" operator="equal">
      <formula>"Muy Alta"</formula>
    </cfRule>
    <cfRule type="cellIs" dxfId="2214" priority="58" operator="equal">
      <formula>"Alta"</formula>
    </cfRule>
    <cfRule type="cellIs" dxfId="2213" priority="59" operator="equal">
      <formula>"Media"</formula>
    </cfRule>
    <cfRule type="cellIs" dxfId="2212" priority="60" operator="equal">
      <formula>"Baja"</formula>
    </cfRule>
    <cfRule type="cellIs" dxfId="2211" priority="61" operator="equal">
      <formula>"Muy Baja"</formula>
    </cfRule>
  </conditionalFormatting>
  <conditionalFormatting sqref="AA16:AA21">
    <cfRule type="cellIs" dxfId="2210" priority="52" operator="equal">
      <formula>"Catastrófico"</formula>
    </cfRule>
    <cfRule type="cellIs" dxfId="2209" priority="53" operator="equal">
      <formula>"Mayor"</formula>
    </cfRule>
    <cfRule type="cellIs" dxfId="2208" priority="54" operator="equal">
      <formula>"Moderado"</formula>
    </cfRule>
    <cfRule type="cellIs" dxfId="2207" priority="55" operator="equal">
      <formula>"Menor"</formula>
    </cfRule>
    <cfRule type="cellIs" dxfId="2206" priority="56" operator="equal">
      <formula>"Leve"</formula>
    </cfRule>
  </conditionalFormatting>
  <conditionalFormatting sqref="AC16:AC21">
    <cfRule type="cellIs" dxfId="2205" priority="48" operator="equal">
      <formula>"Extremo"</formula>
    </cfRule>
    <cfRule type="cellIs" dxfId="2204" priority="49" operator="equal">
      <formula>"Alto"</formula>
    </cfRule>
    <cfRule type="cellIs" dxfId="2203" priority="50" operator="equal">
      <formula>"Moderado"</formula>
    </cfRule>
    <cfRule type="cellIs" dxfId="2202" priority="51" operator="equal">
      <formula>"Bajo"</formula>
    </cfRule>
  </conditionalFormatting>
  <conditionalFormatting sqref="N22">
    <cfRule type="cellIs" dxfId="2201" priority="39" operator="equal">
      <formula>"Extremo"</formula>
    </cfRule>
    <cfRule type="cellIs" dxfId="2200" priority="40" operator="equal">
      <formula>"Alto"</formula>
    </cfRule>
    <cfRule type="cellIs" dxfId="2199" priority="41" operator="equal">
      <formula>"Moderado"</formula>
    </cfRule>
    <cfRule type="cellIs" dxfId="2198" priority="42" operator="equal">
      <formula>"Bajo"</formula>
    </cfRule>
  </conditionalFormatting>
  <conditionalFormatting sqref="Y22:Y27">
    <cfRule type="cellIs" dxfId="2197" priority="34" operator="equal">
      <formula>"Muy Alta"</formula>
    </cfRule>
    <cfRule type="cellIs" dxfId="2196" priority="35" operator="equal">
      <formula>"Alta"</formula>
    </cfRule>
    <cfRule type="cellIs" dxfId="2195" priority="36" operator="equal">
      <formula>"Media"</formula>
    </cfRule>
    <cfRule type="cellIs" dxfId="2194" priority="37" operator="equal">
      <formula>"Baja"</formula>
    </cfRule>
    <cfRule type="cellIs" dxfId="2193" priority="38" operator="equal">
      <formula>"Muy Baja"</formula>
    </cfRule>
  </conditionalFormatting>
  <conditionalFormatting sqref="AA22:AA27">
    <cfRule type="cellIs" dxfId="2192" priority="29" operator="equal">
      <formula>"Catastrófico"</formula>
    </cfRule>
    <cfRule type="cellIs" dxfId="2191" priority="30" operator="equal">
      <formula>"Mayor"</formula>
    </cfRule>
    <cfRule type="cellIs" dxfId="2190" priority="31" operator="equal">
      <formula>"Moderado"</formula>
    </cfRule>
    <cfRule type="cellIs" dxfId="2189" priority="32" operator="equal">
      <formula>"Menor"</formula>
    </cfRule>
    <cfRule type="cellIs" dxfId="2188" priority="33" operator="equal">
      <formula>"Leve"</formula>
    </cfRule>
  </conditionalFormatting>
  <conditionalFormatting sqref="AC22:AC27">
    <cfRule type="cellIs" dxfId="2187" priority="25" operator="equal">
      <formula>"Extremo"</formula>
    </cfRule>
    <cfRule type="cellIs" dxfId="2186" priority="26" operator="equal">
      <formula>"Alto"</formula>
    </cfRule>
    <cfRule type="cellIs" dxfId="2185" priority="27" operator="equal">
      <formula>"Moderado"</formula>
    </cfRule>
    <cfRule type="cellIs" dxfId="2184" priority="28" operator="equal">
      <formula>"Bajo"</formula>
    </cfRule>
  </conditionalFormatting>
  <conditionalFormatting sqref="H28">
    <cfRule type="cellIs" dxfId="2183" priority="20" operator="equal">
      <formula>"Muy Alta"</formula>
    </cfRule>
    <cfRule type="cellIs" dxfId="2182" priority="21" operator="equal">
      <formula>"Alta"</formula>
    </cfRule>
    <cfRule type="cellIs" dxfId="2181" priority="22" operator="equal">
      <formula>"Media"</formula>
    </cfRule>
    <cfRule type="cellIs" dxfId="2180" priority="23" operator="equal">
      <formula>"Baja"</formula>
    </cfRule>
    <cfRule type="cellIs" dxfId="2179" priority="24" operator="equal">
      <formula>"Muy Baja"</formula>
    </cfRule>
  </conditionalFormatting>
  <conditionalFormatting sqref="N28">
    <cfRule type="cellIs" dxfId="2178" priority="16" operator="equal">
      <formula>"Extremo"</formula>
    </cfRule>
    <cfRule type="cellIs" dxfId="2177" priority="17" operator="equal">
      <formula>"Alto"</formula>
    </cfRule>
    <cfRule type="cellIs" dxfId="2176" priority="18" operator="equal">
      <formula>"Moderado"</formula>
    </cfRule>
    <cfRule type="cellIs" dxfId="2175" priority="19" operator="equal">
      <formula>"Bajo"</formula>
    </cfRule>
  </conditionalFormatting>
  <conditionalFormatting sqref="Y28:Y33">
    <cfRule type="cellIs" dxfId="2174" priority="11" operator="equal">
      <formula>"Muy Alta"</formula>
    </cfRule>
    <cfRule type="cellIs" dxfId="2173" priority="12" operator="equal">
      <formula>"Alta"</formula>
    </cfRule>
    <cfRule type="cellIs" dxfId="2172" priority="13" operator="equal">
      <formula>"Media"</formula>
    </cfRule>
    <cfRule type="cellIs" dxfId="2171" priority="14" operator="equal">
      <formula>"Baja"</formula>
    </cfRule>
    <cfRule type="cellIs" dxfId="2170" priority="15" operator="equal">
      <formula>"Muy Baja"</formula>
    </cfRule>
  </conditionalFormatting>
  <conditionalFormatting sqref="AA28:AA33">
    <cfRule type="cellIs" dxfId="2169" priority="6" operator="equal">
      <formula>"Catastrófico"</formula>
    </cfRule>
    <cfRule type="cellIs" dxfId="2168" priority="7" operator="equal">
      <formula>"Mayor"</formula>
    </cfRule>
    <cfRule type="cellIs" dxfId="2167" priority="8" operator="equal">
      <formula>"Moderado"</formula>
    </cfRule>
    <cfRule type="cellIs" dxfId="2166" priority="9" operator="equal">
      <formula>"Menor"</formula>
    </cfRule>
    <cfRule type="cellIs" dxfId="2165" priority="10" operator="equal">
      <formula>"Leve"</formula>
    </cfRule>
  </conditionalFormatting>
  <conditionalFormatting sqref="AC28:AC33">
    <cfRule type="cellIs" dxfId="2164" priority="2" operator="equal">
      <formula>"Extremo"</formula>
    </cfRule>
    <cfRule type="cellIs" dxfId="2163" priority="3" operator="equal">
      <formula>"Alto"</formula>
    </cfRule>
    <cfRule type="cellIs" dxfId="2162" priority="4" operator="equal">
      <formula>"Moderado"</formula>
    </cfRule>
    <cfRule type="cellIs" dxfId="2161" priority="5" operator="equal">
      <formula>"Bajo"</formula>
    </cfRule>
  </conditionalFormatting>
  <conditionalFormatting sqref="K10:K33">
    <cfRule type="containsText" dxfId="2160"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Tratamiento'!#REF!),ISBLANK(AD10),ISTEXT(AD10))</xm:f>
          </x14:formula1>
          <xm:sqref>AI10:AI33</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Tratamiento'!#REF!),ISBLANK(AD10),ISTEXT(AD10))</xm:f>
          </x14:formula1>
          <xm:sqref>AH10:AH33</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Tratamiento'!#REF!),ISBLANK(AD10),ISTEXT(AD10))</xm:f>
          </x14:formula1>
          <xm:sqref>AG10:AG33</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Tratamiento'!#REF!),ISBLANK(AD10),ISTEXT(AD10))</xm:f>
          </x14:formula1>
          <xm:sqref>AF10:AF33</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Tratamiento'!#REF!,AD10='F:\ESCRITORIO\respaldo\anticorrupción\2023\mapas de riesgos por procesos\para publicar 2023\[1. Mapa_riesgos_Vr 5 - Planeación del desarrollo.xlsx]Opciones Tratamiento'!#REF!),ISBLANK(AD10),ISTEXT(AD10))</xm:f>
          </x14:formula1>
          <xm:sqref>AE10:AE33</xm:sqref>
        </x14:dataValidation>
        <x14:dataValidation type="list" allowBlank="1" showInputMessage="1" showErrorMessage="1">
          <x14:formula1>
            <xm:f>'F:\ESCRITORIO\respaldo\anticorrupción\2023\mapas de riesgos por procesos\para publicar 2023\[1. Mapa_riesgos_Vr 5 - Planeación del desarrollo.xlsx]Tabla Impacto'!#REF!</xm:f>
          </x14:formula1>
          <xm:sqref>J10:J33</xm:sqref>
        </x14:dataValidation>
        <x14:dataValidation type="list" allowBlank="1" showInputMessage="1" showErrorMessage="1">
          <x14:formula1>
            <xm:f>'F:\ESCRITORIO\respaldo\anticorrupción\2023\mapas de riesgos por procesos\para publicar 2023\[1. Mapa_riesgos_Vr 5 - Planeación del desarrollo.xlsx]Opciones Tratamiento'!#REF!</xm:f>
          </x14:formula1>
          <xm:sqref>AD10:AD33</xm:sqref>
        </x14:dataValidation>
        <x14:dataValidation type="list" allowBlank="1" showInputMessage="1" showErrorMessage="1">
          <x14:formula1>
            <xm:f>'F:\ESCRITORIO\respaldo\anticorrupción\2023\mapas de riesgos por procesos\para publicar 2023\[1. Mapa_riesgos_Vr 5 - Planeación del desarrollo.xlsx]Opciones Tratamiento'!#REF!</xm:f>
          </x14:formula1>
          <xm:sqref>B10:B33</xm:sqref>
        </x14:dataValidation>
        <x14:dataValidation type="list" allowBlank="1" showInputMessage="1" showErrorMessage="1">
          <x14:formula1>
            <xm:f>'F:\ESCRITORIO\respaldo\anticorrupción\2023\mapas de riesgos por procesos\para publicar 2023\[1. Mapa_riesgos_Vr 5 - Planeación del desarrollo.xlsx]Opciones Tratamiento'!#REF!</xm:f>
          </x14:formula1>
          <xm:sqref>F10:F33</xm:sqref>
        </x14:dataValidation>
        <x14:dataValidation type="list" allowBlank="1" showInputMessage="1" showErrorMessage="1">
          <x14:formula1>
            <xm:f>'F:\ESCRITORIO\respaldo\anticorrupción\2023\mapas de riesgos por procesos\para publicar 2023\[1. Mapa_riesgos_Vr 5 - Planeación del desarrollo.xlsx]Tabla Valoración controles'!#REF!</xm:f>
          </x14:formula1>
          <xm:sqref>W10:W33</xm:sqref>
        </x14:dataValidation>
        <x14:dataValidation type="list" allowBlank="1" showInputMessage="1" showErrorMessage="1">
          <x14:formula1>
            <xm:f>'F:\ESCRITORIO\respaldo\anticorrupción\2023\mapas de riesgos por procesos\para publicar 2023\[1. Mapa_riesgos_Vr 5 - Planeación del desarrollo.xlsx]Tabla Valoración controles'!#REF!</xm:f>
          </x14:formula1>
          <xm:sqref>V10:V33</xm:sqref>
        </x14:dataValidation>
        <x14:dataValidation type="list" allowBlank="1" showInputMessage="1" showErrorMessage="1">
          <x14:formula1>
            <xm:f>'F:\ESCRITORIO\respaldo\anticorrupción\2023\mapas de riesgos por procesos\para publicar 2023\[1. Mapa_riesgos_Vr 5 - Planeación del desarrollo.xlsx]Tabla Valoración controles'!#REF!</xm:f>
          </x14:formula1>
          <xm:sqref>U10:U33</xm:sqref>
        </x14:dataValidation>
        <x14:dataValidation type="list" allowBlank="1" showInputMessage="1" showErrorMessage="1">
          <x14:formula1>
            <xm:f>'F:\ESCRITORIO\respaldo\anticorrupción\2023\mapas de riesgos por procesos\para publicar 2023\[1. Mapa_riesgos_Vr 5 - Planeación del desarrollo.xlsx]Tabla Valoración controles'!#REF!</xm:f>
          </x14:formula1>
          <xm:sqref>S10:S33</xm:sqref>
        </x14:dataValidation>
        <x14:dataValidation type="list" allowBlank="1" showInputMessage="1" showErrorMessage="1">
          <x14:formula1>
            <xm:f>'F:\ESCRITORIO\respaldo\anticorrupción\2023\mapas de riesgos por procesos\para publicar 2023\[1. Mapa_riesgos_Vr 5 - Planeación del desarrollo.xlsx]Tabla Valoración controles'!#REF!</xm:f>
          </x14:formula1>
          <xm:sqref>R10:R33</xm:sqref>
        </x14:dataValidation>
        <x14:dataValidation type="list" allowBlank="1" showInputMessage="1" showErrorMessage="1">
          <x14:formula1>
            <xm:f>'F:\ESCRITORIO\respaldo\anticorrupción\2023\mapas de riesgos por procesos\para publicar 2023\[1. Mapa_riesgos_Vr 5 - Planeación del desarrollo.xlsx]Opciones Tratamiento'!#REF!</xm:f>
          </x14:formula1>
          <xm:sqref>AJ10:AJ11 AJ13:AJ14 AJ16:AJ17 AJ19:AJ20 AJ22:AJ23 AJ25:AJ26 AJ28:AJ29 AJ31:AJ32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2"/>
  <sheetViews>
    <sheetView workbookViewId="0">
      <selection activeCell="AH10" sqref="AH10:AH35"/>
    </sheetView>
  </sheetViews>
  <sheetFormatPr baseColWidth="10" defaultRowHeight="16.5" x14ac:dyDescent="0.3"/>
  <cols>
    <col min="1" max="1" width="4" style="39" bestFit="1" customWidth="1"/>
    <col min="2" max="2" width="14.140625" style="39" customWidth="1"/>
    <col min="3" max="3" width="13.140625" style="39" customWidth="1"/>
    <col min="4" max="4" width="16.140625" style="39" customWidth="1"/>
    <col min="5" max="5" width="32.42578125" style="2" customWidth="1"/>
    <col min="6" max="6" width="19" style="4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6.25" customHeight="1" x14ac:dyDescent="0.3">
      <c r="A4" s="342" t="s">
        <v>1</v>
      </c>
      <c r="B4" s="343"/>
      <c r="C4" s="356" t="s">
        <v>155</v>
      </c>
      <c r="D4" s="357"/>
      <c r="E4" s="357"/>
      <c r="F4" s="357"/>
      <c r="G4" s="357"/>
      <c r="H4" s="357"/>
      <c r="I4" s="357"/>
      <c r="J4" s="357"/>
      <c r="K4" s="357"/>
      <c r="L4" s="357"/>
      <c r="M4" s="357"/>
      <c r="N4" s="358"/>
      <c r="O4" s="359"/>
      <c r="P4" s="359"/>
      <c r="Q4" s="3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customHeight="1" x14ac:dyDescent="0.3">
      <c r="A5" s="342" t="s">
        <v>3</v>
      </c>
      <c r="B5" s="343"/>
      <c r="C5" s="344" t="s">
        <v>156</v>
      </c>
      <c r="D5" s="357"/>
      <c r="E5" s="357"/>
      <c r="F5" s="357"/>
      <c r="G5" s="357"/>
      <c r="H5" s="357"/>
      <c r="I5" s="357"/>
      <c r="J5" s="357"/>
      <c r="K5" s="357"/>
      <c r="L5" s="357"/>
      <c r="M5" s="357"/>
      <c r="N5" s="3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342" t="s">
        <v>5</v>
      </c>
      <c r="B6" s="343"/>
      <c r="C6" s="344" t="s">
        <v>157</v>
      </c>
      <c r="D6" s="345"/>
      <c r="E6" s="345"/>
      <c r="F6" s="345"/>
      <c r="G6" s="345"/>
      <c r="H6" s="345"/>
      <c r="I6" s="345"/>
      <c r="J6" s="345"/>
      <c r="K6" s="345"/>
      <c r="L6" s="345"/>
      <c r="M6" s="345"/>
      <c r="N6" s="3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360" t="s">
        <v>12</v>
      </c>
      <c r="B8" s="362" t="s">
        <v>13</v>
      </c>
      <c r="C8" s="363" t="s">
        <v>14</v>
      </c>
      <c r="D8" s="363" t="s">
        <v>15</v>
      </c>
      <c r="E8" s="365" t="s">
        <v>16</v>
      </c>
      <c r="F8" s="366" t="s">
        <v>17</v>
      </c>
      <c r="G8" s="363" t="s">
        <v>18</v>
      </c>
      <c r="H8" s="367" t="s">
        <v>19</v>
      </c>
      <c r="I8" s="368" t="s">
        <v>20</v>
      </c>
      <c r="J8" s="366" t="s">
        <v>21</v>
      </c>
      <c r="K8" s="366" t="s">
        <v>22</v>
      </c>
      <c r="L8" s="379" t="s">
        <v>23</v>
      </c>
      <c r="M8" s="368" t="s">
        <v>20</v>
      </c>
      <c r="N8" s="363" t="s">
        <v>24</v>
      </c>
      <c r="O8" s="370" t="s">
        <v>25</v>
      </c>
      <c r="P8" s="364" t="s">
        <v>26</v>
      </c>
      <c r="Q8" s="366" t="s">
        <v>27</v>
      </c>
      <c r="R8" s="364" t="s">
        <v>28</v>
      </c>
      <c r="S8" s="364"/>
      <c r="T8" s="364"/>
      <c r="U8" s="364"/>
      <c r="V8" s="364"/>
      <c r="W8" s="364"/>
      <c r="X8" s="378" t="s">
        <v>29</v>
      </c>
      <c r="Y8" s="378" t="s">
        <v>30</v>
      </c>
      <c r="Z8" s="378" t="s">
        <v>20</v>
      </c>
      <c r="AA8" s="378" t="s">
        <v>31</v>
      </c>
      <c r="AB8" s="378" t="s">
        <v>20</v>
      </c>
      <c r="AC8" s="378" t="s">
        <v>32</v>
      </c>
      <c r="AD8" s="370" t="s">
        <v>33</v>
      </c>
      <c r="AE8" s="364" t="s">
        <v>11</v>
      </c>
      <c r="AF8" s="364" t="s">
        <v>34</v>
      </c>
      <c r="AG8" s="364" t="s">
        <v>35</v>
      </c>
      <c r="AH8" s="364" t="s">
        <v>36</v>
      </c>
      <c r="AI8" s="364" t="s">
        <v>37</v>
      </c>
      <c r="AJ8" s="364"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94.5" customHeight="1" x14ac:dyDescent="0.25">
      <c r="A9" s="361"/>
      <c r="B9" s="362"/>
      <c r="C9" s="364"/>
      <c r="D9" s="364"/>
      <c r="E9" s="362"/>
      <c r="F9" s="363"/>
      <c r="G9" s="364"/>
      <c r="H9" s="363"/>
      <c r="I9" s="369"/>
      <c r="J9" s="363"/>
      <c r="K9" s="363"/>
      <c r="L9" s="369"/>
      <c r="M9" s="369"/>
      <c r="N9" s="364"/>
      <c r="O9" s="371"/>
      <c r="P9" s="364"/>
      <c r="Q9" s="363"/>
      <c r="R9" s="75" t="s">
        <v>39</v>
      </c>
      <c r="S9" s="75" t="s">
        <v>40</v>
      </c>
      <c r="T9" s="75" t="s">
        <v>41</v>
      </c>
      <c r="U9" s="75" t="s">
        <v>42</v>
      </c>
      <c r="V9" s="75" t="s">
        <v>43</v>
      </c>
      <c r="W9" s="75" t="s">
        <v>44</v>
      </c>
      <c r="X9" s="378"/>
      <c r="Y9" s="378"/>
      <c r="Z9" s="378"/>
      <c r="AA9" s="378"/>
      <c r="AB9" s="378"/>
      <c r="AC9" s="378"/>
      <c r="AD9" s="371"/>
      <c r="AE9" s="364"/>
      <c r="AF9" s="364"/>
      <c r="AG9" s="364"/>
      <c r="AH9" s="364"/>
      <c r="AI9" s="364"/>
      <c r="AJ9" s="364"/>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167.25" customHeight="1" x14ac:dyDescent="0.25">
      <c r="A10" s="392">
        <v>1</v>
      </c>
      <c r="B10" s="721" t="s">
        <v>68</v>
      </c>
      <c r="C10" s="721" t="s">
        <v>158</v>
      </c>
      <c r="D10" s="721" t="s">
        <v>159</v>
      </c>
      <c r="E10" s="724" t="s">
        <v>160</v>
      </c>
      <c r="F10" s="721" t="s">
        <v>85</v>
      </c>
      <c r="G10" s="727">
        <v>2</v>
      </c>
      <c r="H10" s="715" t="s">
        <v>161</v>
      </c>
      <c r="I10" s="697">
        <v>0.2</v>
      </c>
      <c r="J10" s="712" t="s">
        <v>72</v>
      </c>
      <c r="K10" s="697" t="s">
        <v>72</v>
      </c>
      <c r="L10" s="715" t="s">
        <v>162</v>
      </c>
      <c r="M10" s="697">
        <v>0.6</v>
      </c>
      <c r="N10" s="718" t="s">
        <v>162</v>
      </c>
      <c r="O10" s="76">
        <v>1</v>
      </c>
      <c r="P10" s="77" t="s">
        <v>163</v>
      </c>
      <c r="Q10" s="78" t="s">
        <v>13</v>
      </c>
      <c r="R10" s="79" t="s">
        <v>139</v>
      </c>
      <c r="S10" s="79" t="s">
        <v>53</v>
      </c>
      <c r="T10" s="80" t="s">
        <v>164</v>
      </c>
      <c r="U10" s="79" t="s">
        <v>79</v>
      </c>
      <c r="V10" s="79" t="s">
        <v>55</v>
      </c>
      <c r="W10" s="79" t="s">
        <v>56</v>
      </c>
      <c r="X10" s="81">
        <f>IFERROR(IF(Q10="Probabilidad",(I10-(+I10*T10)),IF(Q10="Impacto",I10,"")),"")</f>
        <v>0.2</v>
      </c>
      <c r="Y10" s="82" t="s">
        <v>161</v>
      </c>
      <c r="Z10" s="83">
        <v>0.2</v>
      </c>
      <c r="AA10" s="82" t="s">
        <v>162</v>
      </c>
      <c r="AB10" s="83">
        <v>0.44999999999999996</v>
      </c>
      <c r="AC10" s="84" t="s">
        <v>162</v>
      </c>
      <c r="AD10" s="85" t="s">
        <v>150</v>
      </c>
      <c r="AE10" s="86" t="s">
        <v>165</v>
      </c>
      <c r="AF10" s="87" t="s">
        <v>166</v>
      </c>
      <c r="AG10" s="88"/>
      <c r="AH10" s="88"/>
      <c r="AI10" s="86" t="s">
        <v>167</v>
      </c>
      <c r="AJ10" s="87" t="s">
        <v>60</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393"/>
      <c r="B11" s="722"/>
      <c r="C11" s="722"/>
      <c r="D11" s="722"/>
      <c r="E11" s="725"/>
      <c r="F11" s="722"/>
      <c r="G11" s="728"/>
      <c r="H11" s="716"/>
      <c r="I11" s="698"/>
      <c r="J11" s="713"/>
      <c r="K11" s="698">
        <v>0</v>
      </c>
      <c r="L11" s="716"/>
      <c r="M11" s="698"/>
      <c r="N11" s="719"/>
      <c r="O11" s="76">
        <v>2</v>
      </c>
      <c r="P11" s="77" t="s">
        <v>168</v>
      </c>
      <c r="Q11" s="78" t="s">
        <v>13</v>
      </c>
      <c r="R11" s="79" t="s">
        <v>139</v>
      </c>
      <c r="S11" s="79" t="s">
        <v>53</v>
      </c>
      <c r="T11" s="80" t="s">
        <v>164</v>
      </c>
      <c r="U11" s="79" t="s">
        <v>79</v>
      </c>
      <c r="V11" s="79" t="s">
        <v>55</v>
      </c>
      <c r="W11" s="79" t="s">
        <v>56</v>
      </c>
      <c r="X11" s="81">
        <f>IFERROR(IF(AND(Q10="Probabilidad",Q11="Probabilidad"),(Z10-(+Z10*T11)),IF(Q11="Probabilidad",(I10-(+I10*T11)),IF(Q11="Impacto",Z10,""))),"")</f>
        <v>0.2</v>
      </c>
      <c r="Y11" s="82" t="s">
        <v>161</v>
      </c>
      <c r="Z11" s="83">
        <v>0.2</v>
      </c>
      <c r="AA11" s="82" t="s">
        <v>169</v>
      </c>
      <c r="AB11" s="83">
        <v>0.33749999999999997</v>
      </c>
      <c r="AC11" s="84" t="s">
        <v>170</v>
      </c>
      <c r="AD11" s="85" t="s">
        <v>150</v>
      </c>
      <c r="AE11" s="86" t="s">
        <v>171</v>
      </c>
      <c r="AF11" s="87" t="s">
        <v>172</v>
      </c>
      <c r="AG11" s="88"/>
      <c r="AH11" s="88"/>
      <c r="AI11" s="86" t="s">
        <v>173</v>
      </c>
      <c r="AJ11" s="87" t="s">
        <v>60</v>
      </c>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51.5" customHeight="1" x14ac:dyDescent="0.3">
      <c r="A12" s="393"/>
      <c r="B12" s="722"/>
      <c r="C12" s="722"/>
      <c r="D12" s="722"/>
      <c r="E12" s="725"/>
      <c r="F12" s="722"/>
      <c r="G12" s="728"/>
      <c r="H12" s="716"/>
      <c r="I12" s="698"/>
      <c r="J12" s="713"/>
      <c r="K12" s="698">
        <v>0</v>
      </c>
      <c r="L12" s="716"/>
      <c r="M12" s="698"/>
      <c r="N12" s="719"/>
      <c r="O12" s="76">
        <v>3</v>
      </c>
      <c r="P12" s="89" t="s">
        <v>174</v>
      </c>
      <c r="Q12" s="78" t="s">
        <v>13</v>
      </c>
      <c r="R12" s="79" t="s">
        <v>139</v>
      </c>
      <c r="S12" s="79" t="s">
        <v>53</v>
      </c>
      <c r="T12" s="80" t="s">
        <v>164</v>
      </c>
      <c r="U12" s="79" t="s">
        <v>79</v>
      </c>
      <c r="V12" s="79" t="s">
        <v>55</v>
      </c>
      <c r="W12" s="79" t="s">
        <v>56</v>
      </c>
      <c r="X12" s="81">
        <f>IFERROR(IF(AND(Q11="Probabilidad",Q12="Probabilidad"),(Z11-(+Z11*T12)),IF(AND(Q11="Impacto",Q12="Probabilidad"),(Z10-(+Z10*T12)),IF(Q12="Impacto",Z11,""))),"")</f>
        <v>0.2</v>
      </c>
      <c r="Y12" s="82" t="s">
        <v>161</v>
      </c>
      <c r="Z12" s="83">
        <v>0.2</v>
      </c>
      <c r="AA12" s="82" t="s">
        <v>169</v>
      </c>
      <c r="AB12" s="83">
        <v>0.25312499999999999</v>
      </c>
      <c r="AC12" s="84" t="s">
        <v>170</v>
      </c>
      <c r="AD12" s="85" t="s">
        <v>150</v>
      </c>
      <c r="AE12" s="86" t="s">
        <v>175</v>
      </c>
      <c r="AF12" s="87" t="s">
        <v>172</v>
      </c>
      <c r="AG12" s="88"/>
      <c r="AH12" s="88"/>
      <c r="AI12" s="86" t="s">
        <v>173</v>
      </c>
      <c r="AJ12" s="87" t="s">
        <v>176</v>
      </c>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51.5" customHeight="1" x14ac:dyDescent="0.3">
      <c r="A13" s="393"/>
      <c r="B13" s="722"/>
      <c r="C13" s="722"/>
      <c r="D13" s="722"/>
      <c r="E13" s="725"/>
      <c r="F13" s="722"/>
      <c r="G13" s="728"/>
      <c r="H13" s="716"/>
      <c r="I13" s="698"/>
      <c r="J13" s="713"/>
      <c r="K13" s="698">
        <v>0</v>
      </c>
      <c r="L13" s="716"/>
      <c r="M13" s="698"/>
      <c r="N13" s="719"/>
      <c r="O13" s="76">
        <v>4</v>
      </c>
      <c r="P13" s="77"/>
      <c r="Q13" s="78" t="s">
        <v>177</v>
      </c>
      <c r="R13" s="79"/>
      <c r="S13" s="79"/>
      <c r="T13" s="80" t="s">
        <v>177</v>
      </c>
      <c r="U13" s="79"/>
      <c r="V13" s="79"/>
      <c r="W13" s="79"/>
      <c r="X13" s="81" t="str">
        <f t="shared" ref="X13:X15" si="0">IFERROR(IF(AND(Q12="Probabilidad",Q13="Probabilidad"),(Z12-(+Z12*T13)),IF(AND(Q12="Impacto",Q13="Probabilidad"),(Z11-(+Z11*T13)),IF(Q13="Impacto",Z12,""))),"")</f>
        <v/>
      </c>
      <c r="Y13" s="82" t="s">
        <v>177</v>
      </c>
      <c r="Z13" s="83" t="s">
        <v>177</v>
      </c>
      <c r="AA13" s="82" t="s">
        <v>177</v>
      </c>
      <c r="AB13" s="83" t="s">
        <v>177</v>
      </c>
      <c r="AC13" s="84" t="s">
        <v>177</v>
      </c>
      <c r="AD13" s="85"/>
      <c r="AE13" s="86"/>
      <c r="AF13" s="87"/>
      <c r="AG13" s="88"/>
      <c r="AH13" s="88"/>
      <c r="AI13" s="86"/>
      <c r="AJ13" s="87"/>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51.5" customHeight="1" x14ac:dyDescent="0.3">
      <c r="A14" s="393"/>
      <c r="B14" s="722"/>
      <c r="C14" s="722"/>
      <c r="D14" s="722"/>
      <c r="E14" s="725"/>
      <c r="F14" s="722"/>
      <c r="G14" s="728"/>
      <c r="H14" s="716"/>
      <c r="I14" s="698"/>
      <c r="J14" s="713"/>
      <c r="K14" s="698">
        <v>0</v>
      </c>
      <c r="L14" s="716"/>
      <c r="M14" s="698"/>
      <c r="N14" s="719"/>
      <c r="O14" s="76">
        <v>5</v>
      </c>
      <c r="P14" s="77"/>
      <c r="Q14" s="78" t="s">
        <v>177</v>
      </c>
      <c r="R14" s="79"/>
      <c r="S14" s="79"/>
      <c r="T14" s="80" t="s">
        <v>177</v>
      </c>
      <c r="U14" s="79"/>
      <c r="V14" s="79"/>
      <c r="W14" s="79"/>
      <c r="X14" s="81" t="str">
        <f t="shared" si="0"/>
        <v/>
      </c>
      <c r="Y14" s="82" t="s">
        <v>177</v>
      </c>
      <c r="Z14" s="83" t="s">
        <v>177</v>
      </c>
      <c r="AA14" s="82" t="s">
        <v>177</v>
      </c>
      <c r="AB14" s="83" t="s">
        <v>177</v>
      </c>
      <c r="AC14" s="84" t="s">
        <v>177</v>
      </c>
      <c r="AD14" s="85"/>
      <c r="AE14" s="86"/>
      <c r="AF14" s="87"/>
      <c r="AG14" s="88"/>
      <c r="AH14" s="88"/>
      <c r="AI14" s="86"/>
      <c r="AJ14" s="87"/>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51.5" customHeight="1" x14ac:dyDescent="0.3">
      <c r="A15" s="394"/>
      <c r="B15" s="723"/>
      <c r="C15" s="723"/>
      <c r="D15" s="723"/>
      <c r="E15" s="726"/>
      <c r="F15" s="723"/>
      <c r="G15" s="729"/>
      <c r="H15" s="717"/>
      <c r="I15" s="711"/>
      <c r="J15" s="714"/>
      <c r="K15" s="711">
        <v>0</v>
      </c>
      <c r="L15" s="717"/>
      <c r="M15" s="711"/>
      <c r="N15" s="720"/>
      <c r="O15" s="76">
        <v>6</v>
      </c>
      <c r="P15" s="77"/>
      <c r="Q15" s="78" t="s">
        <v>177</v>
      </c>
      <c r="R15" s="79"/>
      <c r="S15" s="79"/>
      <c r="T15" s="80" t="s">
        <v>177</v>
      </c>
      <c r="U15" s="79"/>
      <c r="V15" s="79"/>
      <c r="W15" s="79"/>
      <c r="X15" s="81" t="str">
        <f t="shared" si="0"/>
        <v/>
      </c>
      <c r="Y15" s="82" t="s">
        <v>177</v>
      </c>
      <c r="Z15" s="83" t="s">
        <v>177</v>
      </c>
      <c r="AA15" s="82" t="s">
        <v>177</v>
      </c>
      <c r="AB15" s="83" t="s">
        <v>177</v>
      </c>
      <c r="AC15" s="84" t="s">
        <v>177</v>
      </c>
      <c r="AD15" s="85"/>
      <c r="AE15" s="86"/>
      <c r="AF15" s="87"/>
      <c r="AG15" s="88"/>
      <c r="AH15" s="88"/>
      <c r="AI15" s="86"/>
      <c r="AJ15" s="87"/>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51.5" customHeight="1" x14ac:dyDescent="0.3">
      <c r="A16" s="392">
        <v>2</v>
      </c>
      <c r="B16" s="721" t="s">
        <v>68</v>
      </c>
      <c r="C16" s="721" t="s">
        <v>178</v>
      </c>
      <c r="D16" s="721" t="s">
        <v>179</v>
      </c>
      <c r="E16" s="724" t="s">
        <v>180</v>
      </c>
      <c r="F16" s="721" t="s">
        <v>136</v>
      </c>
      <c r="G16" s="727" t="s">
        <v>181</v>
      </c>
      <c r="H16" s="715" t="s">
        <v>182</v>
      </c>
      <c r="I16" s="697">
        <v>1</v>
      </c>
      <c r="J16" s="712" t="s">
        <v>183</v>
      </c>
      <c r="K16" s="697" t="s">
        <v>183</v>
      </c>
      <c r="L16" s="715" t="s">
        <v>184</v>
      </c>
      <c r="M16" s="697">
        <v>1</v>
      </c>
      <c r="N16" s="718" t="s">
        <v>185</v>
      </c>
      <c r="O16" s="76">
        <v>1</v>
      </c>
      <c r="P16" s="77" t="s">
        <v>186</v>
      </c>
      <c r="Q16" s="78" t="s">
        <v>187</v>
      </c>
      <c r="R16" s="79" t="s">
        <v>52</v>
      </c>
      <c r="S16" s="79" t="s">
        <v>188</v>
      </c>
      <c r="T16" s="80" t="s">
        <v>189</v>
      </c>
      <c r="U16" s="79" t="s">
        <v>79</v>
      </c>
      <c r="V16" s="79" t="s">
        <v>55</v>
      </c>
      <c r="W16" s="79" t="s">
        <v>56</v>
      </c>
      <c r="X16" s="81">
        <f>IFERROR(IF(Q16="Probabilidad",(I16-(+I16*T16)),IF(Q16="Impacto",I16,"")),"")</f>
        <v>0.5</v>
      </c>
      <c r="Y16" s="82" t="s">
        <v>190</v>
      </c>
      <c r="Z16" s="83">
        <v>0.5</v>
      </c>
      <c r="AA16" s="82" t="s">
        <v>184</v>
      </c>
      <c r="AB16" s="83">
        <v>1</v>
      </c>
      <c r="AC16" s="84" t="s">
        <v>185</v>
      </c>
      <c r="AD16" s="85" t="s">
        <v>57</v>
      </c>
      <c r="AE16" s="86" t="s">
        <v>191</v>
      </c>
      <c r="AF16" s="87" t="s">
        <v>192</v>
      </c>
      <c r="AG16" s="88"/>
      <c r="AH16" s="88"/>
      <c r="AI16" s="86" t="s">
        <v>173</v>
      </c>
      <c r="AJ16" s="87"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51.5" customHeight="1" x14ac:dyDescent="0.3">
      <c r="A17" s="393"/>
      <c r="B17" s="722"/>
      <c r="C17" s="722"/>
      <c r="D17" s="722"/>
      <c r="E17" s="725"/>
      <c r="F17" s="722"/>
      <c r="G17" s="728"/>
      <c r="H17" s="716"/>
      <c r="I17" s="698"/>
      <c r="J17" s="713"/>
      <c r="K17" s="698">
        <v>0</v>
      </c>
      <c r="L17" s="716"/>
      <c r="M17" s="698"/>
      <c r="N17" s="719"/>
      <c r="O17" s="76">
        <v>2</v>
      </c>
      <c r="P17" s="77" t="s">
        <v>193</v>
      </c>
      <c r="Q17" s="78" t="s">
        <v>13</v>
      </c>
      <c r="R17" s="79" t="s">
        <v>139</v>
      </c>
      <c r="S17" s="79" t="s">
        <v>53</v>
      </c>
      <c r="T17" s="80" t="s">
        <v>164</v>
      </c>
      <c r="U17" s="79" t="s">
        <v>79</v>
      </c>
      <c r="V17" s="79" t="s">
        <v>55</v>
      </c>
      <c r="W17" s="79" t="s">
        <v>56</v>
      </c>
      <c r="X17" s="81">
        <f>IFERROR(IF(AND(Q16="Probabilidad",Q17="Probabilidad"),(Z16-(+Z16*T17)),IF(Q17="Probabilidad",(I16-(+I16*T17)),IF(Q17="Impacto",Z16,""))),"")</f>
        <v>0.5</v>
      </c>
      <c r="Y17" s="82" t="s">
        <v>190</v>
      </c>
      <c r="Z17" s="83">
        <v>0.5</v>
      </c>
      <c r="AA17" s="82" t="s">
        <v>194</v>
      </c>
      <c r="AB17" s="83">
        <v>0.75</v>
      </c>
      <c r="AC17" s="84" t="s">
        <v>195</v>
      </c>
      <c r="AD17" s="85"/>
      <c r="AE17" s="86" t="s">
        <v>196</v>
      </c>
      <c r="AF17" s="87" t="s">
        <v>197</v>
      </c>
      <c r="AG17" s="88"/>
      <c r="AH17" s="88"/>
      <c r="AI17" s="86" t="s">
        <v>198</v>
      </c>
      <c r="AJ17" s="87" t="s">
        <v>60</v>
      </c>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51.5" customHeight="1" x14ac:dyDescent="0.3">
      <c r="A18" s="393"/>
      <c r="B18" s="722"/>
      <c r="C18" s="722"/>
      <c r="D18" s="722"/>
      <c r="E18" s="725"/>
      <c r="F18" s="722"/>
      <c r="G18" s="728"/>
      <c r="H18" s="716"/>
      <c r="I18" s="698"/>
      <c r="J18" s="713"/>
      <c r="K18" s="698">
        <v>0</v>
      </c>
      <c r="L18" s="716"/>
      <c r="M18" s="698"/>
      <c r="N18" s="719"/>
      <c r="O18" s="76">
        <v>3</v>
      </c>
      <c r="P18" s="89"/>
      <c r="Q18" s="78" t="s">
        <v>177</v>
      </c>
      <c r="R18" s="79"/>
      <c r="S18" s="79"/>
      <c r="T18" s="80" t="s">
        <v>177</v>
      </c>
      <c r="U18" s="79"/>
      <c r="V18" s="79"/>
      <c r="W18" s="79"/>
      <c r="X18" s="81" t="str">
        <f>IFERROR(IF(AND(Q17="Probabilidad",Q18="Probabilidad"),(Z17-(+Z17*T18)),IF(AND(Q17="Impacto",Q18="Probabilidad"),(Z16-(+Z16*T18)),IF(Q18="Impacto",Z17,""))),"")</f>
        <v/>
      </c>
      <c r="Y18" s="82" t="s">
        <v>177</v>
      </c>
      <c r="Z18" s="83" t="s">
        <v>177</v>
      </c>
      <c r="AA18" s="82" t="s">
        <v>177</v>
      </c>
      <c r="AB18" s="83" t="s">
        <v>177</v>
      </c>
      <c r="AC18" s="84" t="s">
        <v>177</v>
      </c>
      <c r="AD18" s="85"/>
      <c r="AE18" s="86"/>
      <c r="AF18" s="87"/>
      <c r="AG18" s="88"/>
      <c r="AH18" s="88"/>
      <c r="AI18" s="86"/>
      <c r="AJ18" s="87"/>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51.5" customHeight="1" x14ac:dyDescent="0.3">
      <c r="A19" s="393"/>
      <c r="B19" s="722"/>
      <c r="C19" s="722"/>
      <c r="D19" s="722"/>
      <c r="E19" s="725"/>
      <c r="F19" s="722"/>
      <c r="G19" s="728"/>
      <c r="H19" s="716"/>
      <c r="I19" s="698"/>
      <c r="J19" s="713"/>
      <c r="K19" s="698">
        <v>0</v>
      </c>
      <c r="L19" s="716"/>
      <c r="M19" s="698"/>
      <c r="N19" s="719"/>
      <c r="O19" s="76">
        <v>4</v>
      </c>
      <c r="P19" s="77"/>
      <c r="Q19" s="78" t="s">
        <v>177</v>
      </c>
      <c r="R19" s="79"/>
      <c r="S19" s="79"/>
      <c r="T19" s="80" t="s">
        <v>177</v>
      </c>
      <c r="U19" s="79"/>
      <c r="V19" s="79"/>
      <c r="W19" s="79"/>
      <c r="X19" s="81" t="str">
        <f t="shared" ref="X19:X21" si="1">IFERROR(IF(AND(Q18="Probabilidad",Q19="Probabilidad"),(Z18-(+Z18*T19)),IF(AND(Q18="Impacto",Q19="Probabilidad"),(Z17-(+Z17*T19)),IF(Q19="Impacto",Z18,""))),"")</f>
        <v/>
      </c>
      <c r="Y19" s="82" t="s">
        <v>177</v>
      </c>
      <c r="Z19" s="83" t="s">
        <v>177</v>
      </c>
      <c r="AA19" s="82" t="s">
        <v>177</v>
      </c>
      <c r="AB19" s="83" t="s">
        <v>177</v>
      </c>
      <c r="AC19" s="84" t="s">
        <v>177</v>
      </c>
      <c r="AD19" s="85"/>
      <c r="AE19" s="86"/>
      <c r="AF19" s="87"/>
      <c r="AG19" s="88"/>
      <c r="AH19" s="88"/>
      <c r="AI19" s="86"/>
      <c r="AJ19" s="87"/>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51.5" customHeight="1" x14ac:dyDescent="0.3">
      <c r="A20" s="393"/>
      <c r="B20" s="722"/>
      <c r="C20" s="722"/>
      <c r="D20" s="722"/>
      <c r="E20" s="725"/>
      <c r="F20" s="722"/>
      <c r="G20" s="728"/>
      <c r="H20" s="716"/>
      <c r="I20" s="698"/>
      <c r="J20" s="713"/>
      <c r="K20" s="698">
        <v>0</v>
      </c>
      <c r="L20" s="716"/>
      <c r="M20" s="698"/>
      <c r="N20" s="719"/>
      <c r="O20" s="76">
        <v>5</v>
      </c>
      <c r="P20" s="77"/>
      <c r="Q20" s="78" t="s">
        <v>177</v>
      </c>
      <c r="R20" s="79"/>
      <c r="S20" s="79"/>
      <c r="T20" s="80" t="s">
        <v>177</v>
      </c>
      <c r="U20" s="79"/>
      <c r="V20" s="79"/>
      <c r="W20" s="79"/>
      <c r="X20" s="81" t="str">
        <f t="shared" si="1"/>
        <v/>
      </c>
      <c r="Y20" s="82" t="s">
        <v>177</v>
      </c>
      <c r="Z20" s="83" t="s">
        <v>177</v>
      </c>
      <c r="AA20" s="82" t="s">
        <v>177</v>
      </c>
      <c r="AB20" s="83" t="s">
        <v>177</v>
      </c>
      <c r="AC20" s="84" t="s">
        <v>177</v>
      </c>
      <c r="AD20" s="85"/>
      <c r="AE20" s="86"/>
      <c r="AF20" s="87"/>
      <c r="AG20" s="88"/>
      <c r="AH20" s="88"/>
      <c r="AI20" s="86"/>
      <c r="AJ20" s="87"/>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394"/>
      <c r="B21" s="723"/>
      <c r="C21" s="723"/>
      <c r="D21" s="723"/>
      <c r="E21" s="726"/>
      <c r="F21" s="723"/>
      <c r="G21" s="729"/>
      <c r="H21" s="717"/>
      <c r="I21" s="711"/>
      <c r="J21" s="714"/>
      <c r="K21" s="711">
        <v>0</v>
      </c>
      <c r="L21" s="717"/>
      <c r="M21" s="711"/>
      <c r="N21" s="720"/>
      <c r="O21" s="76">
        <v>6</v>
      </c>
      <c r="P21" s="77"/>
      <c r="Q21" s="78" t="s">
        <v>177</v>
      </c>
      <c r="R21" s="79"/>
      <c r="S21" s="79"/>
      <c r="T21" s="80" t="s">
        <v>177</v>
      </c>
      <c r="U21" s="79"/>
      <c r="V21" s="79"/>
      <c r="W21" s="79"/>
      <c r="X21" s="81" t="str">
        <f t="shared" si="1"/>
        <v/>
      </c>
      <c r="Y21" s="82" t="s">
        <v>177</v>
      </c>
      <c r="Z21" s="83" t="s">
        <v>177</v>
      </c>
      <c r="AA21" s="82" t="s">
        <v>177</v>
      </c>
      <c r="AB21" s="83" t="s">
        <v>177</v>
      </c>
      <c r="AC21" s="84" t="s">
        <v>177</v>
      </c>
      <c r="AD21" s="85"/>
      <c r="AE21" s="86"/>
      <c r="AF21" s="87"/>
      <c r="AG21" s="88"/>
      <c r="AH21" s="88"/>
      <c r="AI21" s="86"/>
      <c r="AJ21" s="87"/>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51.5" customHeight="1" x14ac:dyDescent="0.3">
      <c r="A22" s="392">
        <v>3</v>
      </c>
      <c r="B22" s="721" t="s">
        <v>68</v>
      </c>
      <c r="C22" s="721" t="s">
        <v>199</v>
      </c>
      <c r="D22" s="721" t="s">
        <v>200</v>
      </c>
      <c r="E22" s="724" t="s">
        <v>201</v>
      </c>
      <c r="F22" s="721" t="s">
        <v>136</v>
      </c>
      <c r="G22" s="727" t="s">
        <v>181</v>
      </c>
      <c r="H22" s="715" t="s">
        <v>182</v>
      </c>
      <c r="I22" s="697">
        <v>1</v>
      </c>
      <c r="J22" s="712" t="s">
        <v>86</v>
      </c>
      <c r="K22" s="697" t="s">
        <v>86</v>
      </c>
      <c r="L22" s="715" t="s">
        <v>194</v>
      </c>
      <c r="M22" s="697">
        <v>0.8</v>
      </c>
      <c r="N22" s="718" t="s">
        <v>195</v>
      </c>
      <c r="O22" s="76">
        <v>1</v>
      </c>
      <c r="P22" s="77" t="s">
        <v>202</v>
      </c>
      <c r="Q22" s="78" t="s">
        <v>187</v>
      </c>
      <c r="R22" s="79" t="s">
        <v>52</v>
      </c>
      <c r="S22" s="79" t="s">
        <v>188</v>
      </c>
      <c r="T22" s="80" t="s">
        <v>189</v>
      </c>
      <c r="U22" s="79" t="s">
        <v>54</v>
      </c>
      <c r="V22" s="79" t="s">
        <v>55</v>
      </c>
      <c r="W22" s="79" t="s">
        <v>56</v>
      </c>
      <c r="X22" s="81">
        <f>IFERROR(IF(Q22="Probabilidad",(I22-(+I22*T22)),IF(Q22="Impacto",I22,"")),"")</f>
        <v>0.5</v>
      </c>
      <c r="Y22" s="82" t="s">
        <v>190</v>
      </c>
      <c r="Z22" s="83">
        <v>0.5</v>
      </c>
      <c r="AA22" s="82" t="s">
        <v>194</v>
      </c>
      <c r="AB22" s="83">
        <v>0.8</v>
      </c>
      <c r="AC22" s="84" t="s">
        <v>195</v>
      </c>
      <c r="AD22" s="85" t="s">
        <v>150</v>
      </c>
      <c r="AE22" s="86" t="s">
        <v>203</v>
      </c>
      <c r="AF22" s="87" t="s">
        <v>204</v>
      </c>
      <c r="AG22" s="88"/>
      <c r="AH22" s="88"/>
      <c r="AI22" s="86" t="s">
        <v>205</v>
      </c>
      <c r="AJ22" s="87"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51.5" customHeight="1" x14ac:dyDescent="0.3">
      <c r="A23" s="393"/>
      <c r="B23" s="722"/>
      <c r="C23" s="722"/>
      <c r="D23" s="722"/>
      <c r="E23" s="725"/>
      <c r="F23" s="722"/>
      <c r="G23" s="728"/>
      <c r="H23" s="716"/>
      <c r="I23" s="698"/>
      <c r="J23" s="713"/>
      <c r="K23" s="698">
        <v>0</v>
      </c>
      <c r="L23" s="716"/>
      <c r="M23" s="698"/>
      <c r="N23" s="719"/>
      <c r="O23" s="76">
        <v>2</v>
      </c>
      <c r="P23" s="77" t="s">
        <v>206</v>
      </c>
      <c r="Q23" s="78" t="s">
        <v>187</v>
      </c>
      <c r="R23" s="79" t="s">
        <v>143</v>
      </c>
      <c r="S23" s="79" t="s">
        <v>53</v>
      </c>
      <c r="T23" s="80" t="s">
        <v>207</v>
      </c>
      <c r="U23" s="79" t="s">
        <v>54</v>
      </c>
      <c r="V23" s="79" t="s">
        <v>55</v>
      </c>
      <c r="W23" s="79" t="s">
        <v>56</v>
      </c>
      <c r="X23" s="90">
        <f>IFERROR(IF(AND(Q22="Probabilidad",Q23="Probabilidad"),(Z22-(+Z22*T23)),IF(Q23="Probabilidad",(I22-(+I22*T23)),IF(Q23="Impacto",Z22,""))),"")</f>
        <v>0.35</v>
      </c>
      <c r="Y23" s="82" t="s">
        <v>208</v>
      </c>
      <c r="Z23" s="83">
        <v>0.35</v>
      </c>
      <c r="AA23" s="82" t="s">
        <v>184</v>
      </c>
      <c r="AB23" s="83">
        <v>1</v>
      </c>
      <c r="AC23" s="84" t="s">
        <v>185</v>
      </c>
      <c r="AD23" s="85"/>
      <c r="AE23" s="86" t="s">
        <v>209</v>
      </c>
      <c r="AF23" s="87" t="s">
        <v>210</v>
      </c>
      <c r="AG23" s="88"/>
      <c r="AH23" s="88"/>
      <c r="AI23" s="86" t="s">
        <v>205</v>
      </c>
      <c r="AJ23" s="87" t="s">
        <v>60</v>
      </c>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51.5" customHeight="1" x14ac:dyDescent="0.3">
      <c r="A24" s="393"/>
      <c r="B24" s="722"/>
      <c r="C24" s="722"/>
      <c r="D24" s="722"/>
      <c r="E24" s="725"/>
      <c r="F24" s="722"/>
      <c r="G24" s="728"/>
      <c r="H24" s="716"/>
      <c r="I24" s="698"/>
      <c r="J24" s="713"/>
      <c r="K24" s="698">
        <v>0</v>
      </c>
      <c r="L24" s="716"/>
      <c r="M24" s="698"/>
      <c r="N24" s="719"/>
      <c r="O24" s="76">
        <v>3</v>
      </c>
      <c r="P24" s="89"/>
      <c r="Q24" s="78" t="s">
        <v>177</v>
      </c>
      <c r="R24" s="79"/>
      <c r="S24" s="79"/>
      <c r="T24" s="80" t="s">
        <v>177</v>
      </c>
      <c r="U24" s="79"/>
      <c r="V24" s="79"/>
      <c r="W24" s="79"/>
      <c r="X24" s="81" t="str">
        <f>IFERROR(IF(AND(Q23="Probabilidad",Q24="Probabilidad"),(Z23-(+Z23*T24)),IF(AND(Q23="Impacto",Q24="Probabilidad"),(Z22-(+Z22*T24)),IF(Q24="Impacto",Z23,""))),"")</f>
        <v/>
      </c>
      <c r="Y24" s="82" t="s">
        <v>177</v>
      </c>
      <c r="Z24" s="83" t="s">
        <v>177</v>
      </c>
      <c r="AA24" s="82" t="s">
        <v>177</v>
      </c>
      <c r="AB24" s="83" t="s">
        <v>177</v>
      </c>
      <c r="AC24" s="84" t="s">
        <v>177</v>
      </c>
      <c r="AD24" s="85"/>
      <c r="AE24" s="86"/>
      <c r="AF24" s="87"/>
      <c r="AG24" s="88"/>
      <c r="AH24" s="88"/>
      <c r="AI24" s="86"/>
      <c r="AJ24" s="87"/>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51.5" customHeight="1" x14ac:dyDescent="0.3">
      <c r="A25" s="393"/>
      <c r="B25" s="722"/>
      <c r="C25" s="722"/>
      <c r="D25" s="722"/>
      <c r="E25" s="725"/>
      <c r="F25" s="722"/>
      <c r="G25" s="728"/>
      <c r="H25" s="716"/>
      <c r="I25" s="698"/>
      <c r="J25" s="713"/>
      <c r="K25" s="698">
        <v>0</v>
      </c>
      <c r="L25" s="716"/>
      <c r="M25" s="698"/>
      <c r="N25" s="719"/>
      <c r="O25" s="76">
        <v>4</v>
      </c>
      <c r="P25" s="77"/>
      <c r="Q25" s="78" t="s">
        <v>177</v>
      </c>
      <c r="R25" s="79"/>
      <c r="S25" s="79"/>
      <c r="T25" s="80" t="s">
        <v>177</v>
      </c>
      <c r="U25" s="79"/>
      <c r="V25" s="79"/>
      <c r="W25" s="79"/>
      <c r="X25" s="81" t="str">
        <f t="shared" ref="X25:X27" si="2">IFERROR(IF(AND(Q24="Probabilidad",Q25="Probabilidad"),(Z24-(+Z24*T25)),IF(AND(Q24="Impacto",Q25="Probabilidad"),(Z23-(+Z23*T25)),IF(Q25="Impacto",Z24,""))),"")</f>
        <v/>
      </c>
      <c r="Y25" s="82" t="s">
        <v>177</v>
      </c>
      <c r="Z25" s="83" t="s">
        <v>177</v>
      </c>
      <c r="AA25" s="82" t="s">
        <v>177</v>
      </c>
      <c r="AB25" s="83" t="s">
        <v>177</v>
      </c>
      <c r="AC25" s="84" t="s">
        <v>177</v>
      </c>
      <c r="AD25" s="85"/>
      <c r="AE25" s="86"/>
      <c r="AF25" s="87"/>
      <c r="AG25" s="88"/>
      <c r="AH25" s="88"/>
      <c r="AI25" s="86"/>
      <c r="AJ25" s="87"/>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151.5" customHeight="1" x14ac:dyDescent="0.3">
      <c r="A26" s="393"/>
      <c r="B26" s="722"/>
      <c r="C26" s="722"/>
      <c r="D26" s="722"/>
      <c r="E26" s="725"/>
      <c r="F26" s="722"/>
      <c r="G26" s="728"/>
      <c r="H26" s="716"/>
      <c r="I26" s="698"/>
      <c r="J26" s="713"/>
      <c r="K26" s="698">
        <v>0</v>
      </c>
      <c r="L26" s="716"/>
      <c r="M26" s="698"/>
      <c r="N26" s="719"/>
      <c r="O26" s="76">
        <v>5</v>
      </c>
      <c r="P26" s="77"/>
      <c r="Q26" s="78" t="s">
        <v>177</v>
      </c>
      <c r="R26" s="79"/>
      <c r="S26" s="79"/>
      <c r="T26" s="80" t="s">
        <v>177</v>
      </c>
      <c r="U26" s="79"/>
      <c r="V26" s="79"/>
      <c r="W26" s="79"/>
      <c r="X26" s="81" t="str">
        <f t="shared" si="2"/>
        <v/>
      </c>
      <c r="Y26" s="82" t="s">
        <v>177</v>
      </c>
      <c r="Z26" s="83" t="s">
        <v>177</v>
      </c>
      <c r="AA26" s="82" t="s">
        <v>177</v>
      </c>
      <c r="AB26" s="83" t="s">
        <v>177</v>
      </c>
      <c r="AC26" s="84" t="s">
        <v>177</v>
      </c>
      <c r="AD26" s="85"/>
      <c r="AE26" s="86"/>
      <c r="AF26" s="87"/>
      <c r="AG26" s="88"/>
      <c r="AH26" s="88"/>
      <c r="AI26" s="86"/>
      <c r="AJ26" s="87"/>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394"/>
      <c r="B27" s="723"/>
      <c r="C27" s="723"/>
      <c r="D27" s="723"/>
      <c r="E27" s="726"/>
      <c r="F27" s="723"/>
      <c r="G27" s="729"/>
      <c r="H27" s="717"/>
      <c r="I27" s="711"/>
      <c r="J27" s="714"/>
      <c r="K27" s="711">
        <v>0</v>
      </c>
      <c r="L27" s="717"/>
      <c r="M27" s="711"/>
      <c r="N27" s="720"/>
      <c r="O27" s="76">
        <v>6</v>
      </c>
      <c r="P27" s="77"/>
      <c r="Q27" s="78" t="s">
        <v>177</v>
      </c>
      <c r="R27" s="79"/>
      <c r="S27" s="79"/>
      <c r="T27" s="80" t="s">
        <v>177</v>
      </c>
      <c r="U27" s="79"/>
      <c r="V27" s="79"/>
      <c r="W27" s="79"/>
      <c r="X27" s="81" t="str">
        <f t="shared" si="2"/>
        <v/>
      </c>
      <c r="Y27" s="82" t="s">
        <v>177</v>
      </c>
      <c r="Z27" s="83" t="s">
        <v>177</v>
      </c>
      <c r="AA27" s="82" t="s">
        <v>177</v>
      </c>
      <c r="AB27" s="83" t="s">
        <v>177</v>
      </c>
      <c r="AC27" s="84" t="s">
        <v>177</v>
      </c>
      <c r="AD27" s="85"/>
      <c r="AE27" s="86"/>
      <c r="AF27" s="87"/>
      <c r="AG27" s="88"/>
      <c r="AH27" s="88"/>
      <c r="AI27" s="86"/>
      <c r="AJ27" s="87"/>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392">
        <v>4</v>
      </c>
      <c r="B28" s="721" t="s">
        <v>68</v>
      </c>
      <c r="C28" s="721" t="s">
        <v>211</v>
      </c>
      <c r="D28" s="721" t="s">
        <v>212</v>
      </c>
      <c r="E28" s="724" t="s">
        <v>213</v>
      </c>
      <c r="F28" s="721" t="s">
        <v>136</v>
      </c>
      <c r="G28" s="727" t="s">
        <v>214</v>
      </c>
      <c r="H28" s="715" t="s">
        <v>182</v>
      </c>
      <c r="I28" s="697">
        <v>1</v>
      </c>
      <c r="J28" s="712" t="s">
        <v>183</v>
      </c>
      <c r="K28" s="697" t="s">
        <v>183</v>
      </c>
      <c r="L28" s="715" t="s">
        <v>184</v>
      </c>
      <c r="M28" s="697">
        <v>1</v>
      </c>
      <c r="N28" s="718" t="s">
        <v>185</v>
      </c>
      <c r="O28" s="76">
        <v>1</v>
      </c>
      <c r="P28" s="77" t="s">
        <v>215</v>
      </c>
      <c r="Q28" s="78" t="s">
        <v>13</v>
      </c>
      <c r="R28" s="79" t="s">
        <v>139</v>
      </c>
      <c r="S28" s="79" t="s">
        <v>53</v>
      </c>
      <c r="T28" s="80" t="s">
        <v>164</v>
      </c>
      <c r="U28" s="79" t="s">
        <v>79</v>
      </c>
      <c r="V28" s="79" t="s">
        <v>55</v>
      </c>
      <c r="W28" s="79" t="s">
        <v>56</v>
      </c>
      <c r="X28" s="81">
        <f>IFERROR(IF(Q28="Probabilidad",(I28-(+I28*T28)),IF(Q28="Impacto",I28,"")),"")</f>
        <v>1</v>
      </c>
      <c r="Y28" s="82" t="s">
        <v>182</v>
      </c>
      <c r="Z28" s="83">
        <v>1</v>
      </c>
      <c r="AA28" s="82" t="s">
        <v>194</v>
      </c>
      <c r="AB28" s="83">
        <v>0.75</v>
      </c>
      <c r="AC28" s="84" t="s">
        <v>195</v>
      </c>
      <c r="AD28" s="85" t="s">
        <v>150</v>
      </c>
      <c r="AE28" s="77" t="s">
        <v>216</v>
      </c>
      <c r="AF28" s="87" t="s">
        <v>217</v>
      </c>
      <c r="AG28" s="88"/>
      <c r="AH28" s="88"/>
      <c r="AI28" s="86" t="s">
        <v>210</v>
      </c>
      <c r="AJ28" s="87" t="s">
        <v>60</v>
      </c>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393"/>
      <c r="B29" s="722"/>
      <c r="C29" s="722"/>
      <c r="D29" s="722"/>
      <c r="E29" s="725"/>
      <c r="F29" s="722"/>
      <c r="G29" s="728"/>
      <c r="H29" s="716"/>
      <c r="I29" s="698"/>
      <c r="J29" s="713"/>
      <c r="K29" s="698">
        <v>0</v>
      </c>
      <c r="L29" s="716"/>
      <c r="M29" s="698"/>
      <c r="N29" s="719"/>
      <c r="O29" s="76">
        <v>2</v>
      </c>
      <c r="P29" s="77"/>
      <c r="Q29" s="78" t="s">
        <v>177</v>
      </c>
      <c r="R29" s="79"/>
      <c r="S29" s="79"/>
      <c r="T29" s="80" t="s">
        <v>177</v>
      </c>
      <c r="U29" s="79"/>
      <c r="V29" s="79"/>
      <c r="W29" s="79"/>
      <c r="X29" s="81" t="str">
        <f>IFERROR(IF(AND(Q28="Probabilidad",Q29="Probabilidad"),(Z28-(+Z28*T29)),IF(Q29="Probabilidad",(I28-(+I28*T29)),IF(Q29="Impacto",Z28,""))),"")</f>
        <v/>
      </c>
      <c r="Y29" s="82" t="s">
        <v>177</v>
      </c>
      <c r="Z29" s="83" t="s">
        <v>177</v>
      </c>
      <c r="AA29" s="82" t="s">
        <v>177</v>
      </c>
      <c r="AB29" s="83" t="s">
        <v>177</v>
      </c>
      <c r="AC29" s="84" t="s">
        <v>177</v>
      </c>
      <c r="AD29" s="85"/>
      <c r="AE29" s="86"/>
      <c r="AF29" s="87"/>
      <c r="AG29" s="88"/>
      <c r="AH29" s="88"/>
      <c r="AI29" s="86"/>
      <c r="AJ29" s="87"/>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393"/>
      <c r="B30" s="722"/>
      <c r="C30" s="722"/>
      <c r="D30" s="722"/>
      <c r="E30" s="725"/>
      <c r="F30" s="722"/>
      <c r="G30" s="728"/>
      <c r="H30" s="716"/>
      <c r="I30" s="698"/>
      <c r="J30" s="713"/>
      <c r="K30" s="698">
        <v>0</v>
      </c>
      <c r="L30" s="716"/>
      <c r="M30" s="698"/>
      <c r="N30" s="719"/>
      <c r="O30" s="76">
        <v>3</v>
      </c>
      <c r="P30" s="89"/>
      <c r="Q30" s="78" t="s">
        <v>177</v>
      </c>
      <c r="R30" s="79"/>
      <c r="S30" s="79"/>
      <c r="T30" s="80" t="s">
        <v>177</v>
      </c>
      <c r="U30" s="79"/>
      <c r="V30" s="79"/>
      <c r="W30" s="79"/>
      <c r="X30" s="81" t="str">
        <f>IFERROR(IF(AND(Q29="Probabilidad",Q30="Probabilidad"),(Z29-(+Z29*T30)),IF(AND(Q29="Impacto",Q30="Probabilidad"),(Z28-(+Z28*T30)),IF(Q30="Impacto",Z29,""))),"")</f>
        <v/>
      </c>
      <c r="Y30" s="82" t="s">
        <v>177</v>
      </c>
      <c r="Z30" s="83" t="s">
        <v>177</v>
      </c>
      <c r="AA30" s="82" t="s">
        <v>177</v>
      </c>
      <c r="AB30" s="83" t="s">
        <v>177</v>
      </c>
      <c r="AC30" s="84" t="s">
        <v>177</v>
      </c>
      <c r="AD30" s="85"/>
      <c r="AE30" s="86"/>
      <c r="AF30" s="87"/>
      <c r="AG30" s="88"/>
      <c r="AH30" s="88"/>
      <c r="AI30" s="86"/>
      <c r="AJ30" s="87"/>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393"/>
      <c r="B31" s="722"/>
      <c r="C31" s="722"/>
      <c r="D31" s="722"/>
      <c r="E31" s="725"/>
      <c r="F31" s="722"/>
      <c r="G31" s="728"/>
      <c r="H31" s="716"/>
      <c r="I31" s="698"/>
      <c r="J31" s="713"/>
      <c r="K31" s="698">
        <v>0</v>
      </c>
      <c r="L31" s="716"/>
      <c r="M31" s="698"/>
      <c r="N31" s="719"/>
      <c r="O31" s="76">
        <v>4</v>
      </c>
      <c r="P31" s="77"/>
      <c r="Q31" s="78" t="s">
        <v>177</v>
      </c>
      <c r="R31" s="79"/>
      <c r="S31" s="79"/>
      <c r="T31" s="80" t="s">
        <v>177</v>
      </c>
      <c r="U31" s="79"/>
      <c r="V31" s="79"/>
      <c r="W31" s="79"/>
      <c r="X31" s="81" t="str">
        <f t="shared" ref="X31:X33" si="3">IFERROR(IF(AND(Q30="Probabilidad",Q31="Probabilidad"),(Z30-(+Z30*T31)),IF(AND(Q30="Impacto",Q31="Probabilidad"),(Z29-(+Z29*T31)),IF(Q31="Impacto",Z30,""))),"")</f>
        <v/>
      </c>
      <c r="Y31" s="82" t="s">
        <v>177</v>
      </c>
      <c r="Z31" s="83" t="s">
        <v>177</v>
      </c>
      <c r="AA31" s="82" t="s">
        <v>177</v>
      </c>
      <c r="AB31" s="83" t="s">
        <v>177</v>
      </c>
      <c r="AC31" s="84" t="s">
        <v>177</v>
      </c>
      <c r="AD31" s="85"/>
      <c r="AE31" s="86"/>
      <c r="AF31" s="87"/>
      <c r="AG31" s="88"/>
      <c r="AH31" s="88"/>
      <c r="AI31" s="86"/>
      <c r="AJ31" s="87"/>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393"/>
      <c r="B32" s="722"/>
      <c r="C32" s="722"/>
      <c r="D32" s="722"/>
      <c r="E32" s="725"/>
      <c r="F32" s="722"/>
      <c r="G32" s="728"/>
      <c r="H32" s="716"/>
      <c r="I32" s="698"/>
      <c r="J32" s="713"/>
      <c r="K32" s="698">
        <v>0</v>
      </c>
      <c r="L32" s="716"/>
      <c r="M32" s="698"/>
      <c r="N32" s="719"/>
      <c r="O32" s="76">
        <v>5</v>
      </c>
      <c r="P32" s="77"/>
      <c r="Q32" s="78" t="s">
        <v>177</v>
      </c>
      <c r="R32" s="79"/>
      <c r="S32" s="79"/>
      <c r="T32" s="80" t="s">
        <v>177</v>
      </c>
      <c r="U32" s="79"/>
      <c r="V32" s="79"/>
      <c r="W32" s="79"/>
      <c r="X32" s="90" t="str">
        <f t="shared" si="3"/>
        <v/>
      </c>
      <c r="Y32" s="82" t="s">
        <v>177</v>
      </c>
      <c r="Z32" s="83" t="s">
        <v>177</v>
      </c>
      <c r="AA32" s="82" t="s">
        <v>177</v>
      </c>
      <c r="AB32" s="83" t="s">
        <v>177</v>
      </c>
      <c r="AC32" s="84" t="s">
        <v>177</v>
      </c>
      <c r="AD32" s="85"/>
      <c r="AE32" s="86"/>
      <c r="AF32" s="87"/>
      <c r="AG32" s="88"/>
      <c r="AH32" s="88"/>
      <c r="AI32" s="86"/>
      <c r="AJ32" s="87"/>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394"/>
      <c r="B33" s="723"/>
      <c r="C33" s="723"/>
      <c r="D33" s="723"/>
      <c r="E33" s="726"/>
      <c r="F33" s="723"/>
      <c r="G33" s="729"/>
      <c r="H33" s="717"/>
      <c r="I33" s="711"/>
      <c r="J33" s="714"/>
      <c r="K33" s="711">
        <v>0</v>
      </c>
      <c r="L33" s="717"/>
      <c r="M33" s="711"/>
      <c r="N33" s="720"/>
      <c r="O33" s="76">
        <v>6</v>
      </c>
      <c r="P33" s="77"/>
      <c r="Q33" s="78" t="s">
        <v>177</v>
      </c>
      <c r="R33" s="79"/>
      <c r="S33" s="79"/>
      <c r="T33" s="80" t="s">
        <v>177</v>
      </c>
      <c r="U33" s="79"/>
      <c r="V33" s="79"/>
      <c r="W33" s="79"/>
      <c r="X33" s="81" t="str">
        <f t="shared" si="3"/>
        <v/>
      </c>
      <c r="Y33" s="82" t="s">
        <v>177</v>
      </c>
      <c r="Z33" s="83" t="s">
        <v>177</v>
      </c>
      <c r="AA33" s="82" t="s">
        <v>177</v>
      </c>
      <c r="AB33" s="83" t="s">
        <v>177</v>
      </c>
      <c r="AC33" s="84" t="s">
        <v>177</v>
      </c>
      <c r="AD33" s="85"/>
      <c r="AE33" s="86"/>
      <c r="AF33" s="87"/>
      <c r="AG33" s="88"/>
      <c r="AH33" s="88"/>
      <c r="AI33" s="86"/>
      <c r="AJ33" s="87"/>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392">
        <v>5</v>
      </c>
      <c r="B34" s="721"/>
      <c r="C34" s="721"/>
      <c r="D34" s="721"/>
      <c r="E34" s="724"/>
      <c r="F34" s="721"/>
      <c r="G34" s="727"/>
      <c r="H34" s="715" t="s">
        <v>177</v>
      </c>
      <c r="I34" s="697" t="s">
        <v>177</v>
      </c>
      <c r="J34" s="712"/>
      <c r="K34" s="697">
        <v>0</v>
      </c>
      <c r="L34" s="715" t="s">
        <v>177</v>
      </c>
      <c r="M34" s="697" t="s">
        <v>177</v>
      </c>
      <c r="N34" s="718" t="s">
        <v>177</v>
      </c>
      <c r="O34" s="76">
        <v>1</v>
      </c>
      <c r="P34" s="77"/>
      <c r="Q34" s="78" t="s">
        <v>177</v>
      </c>
      <c r="R34" s="79"/>
      <c r="S34" s="79"/>
      <c r="T34" s="80" t="s">
        <v>177</v>
      </c>
      <c r="U34" s="79"/>
      <c r="V34" s="79"/>
      <c r="W34" s="79"/>
      <c r="X34" s="81" t="str">
        <f>IFERROR(IF(Q34="Probabilidad",(I34-(+I34*T34)),IF(Q34="Impacto",I34,"")),"")</f>
        <v/>
      </c>
      <c r="Y34" s="82" t="s">
        <v>177</v>
      </c>
      <c r="Z34" s="83" t="s">
        <v>177</v>
      </c>
      <c r="AA34" s="82" t="s">
        <v>177</v>
      </c>
      <c r="AB34" s="83" t="s">
        <v>177</v>
      </c>
      <c r="AC34" s="84" t="s">
        <v>177</v>
      </c>
      <c r="AD34" s="85"/>
      <c r="AE34" s="86"/>
      <c r="AF34" s="87"/>
      <c r="AG34" s="88"/>
      <c r="AH34" s="88"/>
      <c r="AI34" s="86"/>
      <c r="AJ34" s="87"/>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393"/>
      <c r="B35" s="722"/>
      <c r="C35" s="722"/>
      <c r="D35" s="722"/>
      <c r="E35" s="725"/>
      <c r="F35" s="722"/>
      <c r="G35" s="728"/>
      <c r="H35" s="716"/>
      <c r="I35" s="698"/>
      <c r="J35" s="713"/>
      <c r="K35" s="698">
        <v>0</v>
      </c>
      <c r="L35" s="716"/>
      <c r="M35" s="698"/>
      <c r="N35" s="719"/>
      <c r="O35" s="76">
        <v>2</v>
      </c>
      <c r="P35" s="77"/>
      <c r="Q35" s="78" t="s">
        <v>177</v>
      </c>
      <c r="R35" s="79"/>
      <c r="S35" s="79"/>
      <c r="T35" s="80" t="s">
        <v>177</v>
      </c>
      <c r="U35" s="79"/>
      <c r="V35" s="79"/>
      <c r="W35" s="79"/>
      <c r="X35" s="81" t="str">
        <f>IFERROR(IF(AND(Q34="Probabilidad",Q35="Probabilidad"),(Z34-(+Z34*T35)),IF(Q35="Probabilidad",(I34-(+I34*T35)),IF(Q35="Impacto",Z34,""))),"")</f>
        <v/>
      </c>
      <c r="Y35" s="82" t="s">
        <v>177</v>
      </c>
      <c r="Z35" s="83" t="s">
        <v>177</v>
      </c>
      <c r="AA35" s="82" t="s">
        <v>177</v>
      </c>
      <c r="AB35" s="83" t="s">
        <v>177</v>
      </c>
      <c r="AC35" s="84" t="s">
        <v>177</v>
      </c>
      <c r="AD35" s="85"/>
      <c r="AE35" s="86"/>
      <c r="AF35" s="87"/>
      <c r="AG35" s="88"/>
      <c r="AH35" s="88"/>
      <c r="AI35" s="86"/>
      <c r="AJ35" s="87"/>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393"/>
      <c r="B36" s="722"/>
      <c r="C36" s="722"/>
      <c r="D36" s="722"/>
      <c r="E36" s="725"/>
      <c r="F36" s="722"/>
      <c r="G36" s="728"/>
      <c r="H36" s="716"/>
      <c r="I36" s="698"/>
      <c r="J36" s="713"/>
      <c r="K36" s="698">
        <v>0</v>
      </c>
      <c r="L36" s="716"/>
      <c r="M36" s="698"/>
      <c r="N36" s="719"/>
      <c r="O36" s="76">
        <v>3</v>
      </c>
      <c r="P36" s="89"/>
      <c r="Q36" s="78" t="s">
        <v>177</v>
      </c>
      <c r="R36" s="79"/>
      <c r="S36" s="79"/>
      <c r="T36" s="80" t="s">
        <v>177</v>
      </c>
      <c r="U36" s="79"/>
      <c r="V36" s="79"/>
      <c r="W36" s="79"/>
      <c r="X36" s="81" t="str">
        <f>IFERROR(IF(AND(Q35="Probabilidad",Q36="Probabilidad"),(Z35-(+Z35*T36)),IF(AND(Q35="Impacto",Q36="Probabilidad"),(Z34-(+Z34*T36)),IF(Q36="Impacto",Z35,""))),"")</f>
        <v/>
      </c>
      <c r="Y36" s="82" t="s">
        <v>177</v>
      </c>
      <c r="Z36" s="83" t="s">
        <v>177</v>
      </c>
      <c r="AA36" s="82" t="s">
        <v>177</v>
      </c>
      <c r="AB36" s="83" t="s">
        <v>177</v>
      </c>
      <c r="AC36" s="84" t="s">
        <v>177</v>
      </c>
      <c r="AD36" s="85"/>
      <c r="AE36" s="86"/>
      <c r="AF36" s="87"/>
      <c r="AG36" s="88"/>
      <c r="AH36" s="88"/>
      <c r="AI36" s="86"/>
      <c r="AJ36" s="87"/>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393"/>
      <c r="B37" s="722"/>
      <c r="C37" s="722"/>
      <c r="D37" s="722"/>
      <c r="E37" s="725"/>
      <c r="F37" s="722"/>
      <c r="G37" s="728"/>
      <c r="H37" s="716"/>
      <c r="I37" s="698"/>
      <c r="J37" s="713"/>
      <c r="K37" s="698">
        <v>0</v>
      </c>
      <c r="L37" s="716"/>
      <c r="M37" s="698"/>
      <c r="N37" s="719"/>
      <c r="O37" s="76">
        <v>4</v>
      </c>
      <c r="P37" s="77"/>
      <c r="Q37" s="78" t="s">
        <v>177</v>
      </c>
      <c r="R37" s="79"/>
      <c r="S37" s="79"/>
      <c r="T37" s="80" t="s">
        <v>177</v>
      </c>
      <c r="U37" s="79"/>
      <c r="V37" s="79"/>
      <c r="W37" s="79"/>
      <c r="X37" s="81" t="str">
        <f t="shared" ref="X37:X39" si="4">IFERROR(IF(AND(Q36="Probabilidad",Q37="Probabilidad"),(Z36-(+Z36*T37)),IF(AND(Q36="Impacto",Q37="Probabilidad"),(Z35-(+Z35*T37)),IF(Q37="Impacto",Z36,""))),"")</f>
        <v/>
      </c>
      <c r="Y37" s="82" t="s">
        <v>177</v>
      </c>
      <c r="Z37" s="83" t="s">
        <v>177</v>
      </c>
      <c r="AA37" s="82" t="s">
        <v>177</v>
      </c>
      <c r="AB37" s="83" t="s">
        <v>177</v>
      </c>
      <c r="AC37" s="84" t="s">
        <v>177</v>
      </c>
      <c r="AD37" s="85"/>
      <c r="AE37" s="86"/>
      <c r="AF37" s="87"/>
      <c r="AG37" s="88"/>
      <c r="AH37" s="88"/>
      <c r="AI37" s="86"/>
      <c r="AJ37" s="87"/>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393"/>
      <c r="B38" s="722"/>
      <c r="C38" s="722"/>
      <c r="D38" s="722"/>
      <c r="E38" s="725"/>
      <c r="F38" s="722"/>
      <c r="G38" s="728"/>
      <c r="H38" s="716"/>
      <c r="I38" s="698"/>
      <c r="J38" s="713"/>
      <c r="K38" s="698">
        <v>0</v>
      </c>
      <c r="L38" s="716"/>
      <c r="M38" s="698"/>
      <c r="N38" s="719"/>
      <c r="O38" s="76">
        <v>5</v>
      </c>
      <c r="P38" s="77"/>
      <c r="Q38" s="78" t="s">
        <v>177</v>
      </c>
      <c r="R38" s="79"/>
      <c r="S38" s="79"/>
      <c r="T38" s="80" t="s">
        <v>177</v>
      </c>
      <c r="U38" s="79"/>
      <c r="V38" s="79"/>
      <c r="W38" s="79"/>
      <c r="X38" s="81" t="str">
        <f t="shared" si="4"/>
        <v/>
      </c>
      <c r="Y38" s="82" t="s">
        <v>177</v>
      </c>
      <c r="Z38" s="83" t="s">
        <v>177</v>
      </c>
      <c r="AA38" s="82" t="s">
        <v>177</v>
      </c>
      <c r="AB38" s="83" t="s">
        <v>177</v>
      </c>
      <c r="AC38" s="84" t="s">
        <v>177</v>
      </c>
      <c r="AD38" s="85"/>
      <c r="AE38" s="86"/>
      <c r="AF38" s="87"/>
      <c r="AG38" s="88"/>
      <c r="AH38" s="88"/>
      <c r="AI38" s="86"/>
      <c r="AJ38" s="87"/>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394"/>
      <c r="B39" s="723"/>
      <c r="C39" s="723"/>
      <c r="D39" s="723"/>
      <c r="E39" s="726"/>
      <c r="F39" s="723"/>
      <c r="G39" s="729"/>
      <c r="H39" s="717"/>
      <c r="I39" s="711"/>
      <c r="J39" s="714"/>
      <c r="K39" s="711">
        <v>0</v>
      </c>
      <c r="L39" s="717"/>
      <c r="M39" s="711"/>
      <c r="N39" s="720"/>
      <c r="O39" s="76">
        <v>6</v>
      </c>
      <c r="P39" s="77"/>
      <c r="Q39" s="78" t="s">
        <v>177</v>
      </c>
      <c r="R39" s="79"/>
      <c r="S39" s="79"/>
      <c r="T39" s="80" t="s">
        <v>177</v>
      </c>
      <c r="U39" s="79"/>
      <c r="V39" s="79"/>
      <c r="W39" s="79"/>
      <c r="X39" s="81" t="str">
        <f t="shared" si="4"/>
        <v/>
      </c>
      <c r="Y39" s="82" t="s">
        <v>177</v>
      </c>
      <c r="Z39" s="83" t="s">
        <v>177</v>
      </c>
      <c r="AA39" s="82" t="s">
        <v>177</v>
      </c>
      <c r="AB39" s="83" t="s">
        <v>177</v>
      </c>
      <c r="AC39" s="84" t="s">
        <v>177</v>
      </c>
      <c r="AD39" s="85"/>
      <c r="AE39" s="86"/>
      <c r="AF39" s="87"/>
      <c r="AG39" s="88"/>
      <c r="AH39" s="88"/>
      <c r="AI39" s="86"/>
      <c r="AJ39" s="87"/>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392">
        <v>6</v>
      </c>
      <c r="B40" s="721"/>
      <c r="C40" s="721"/>
      <c r="D40" s="721"/>
      <c r="E40" s="724"/>
      <c r="F40" s="721"/>
      <c r="G40" s="727"/>
      <c r="H40" s="715" t="s">
        <v>177</v>
      </c>
      <c r="I40" s="697" t="s">
        <v>177</v>
      </c>
      <c r="J40" s="712"/>
      <c r="K40" s="697">
        <v>0</v>
      </c>
      <c r="L40" s="715" t="s">
        <v>177</v>
      </c>
      <c r="M40" s="697" t="s">
        <v>177</v>
      </c>
      <c r="N40" s="718" t="s">
        <v>177</v>
      </c>
      <c r="O40" s="76">
        <v>1</v>
      </c>
      <c r="P40" s="77"/>
      <c r="Q40" s="78" t="s">
        <v>177</v>
      </c>
      <c r="R40" s="79"/>
      <c r="S40" s="79"/>
      <c r="T40" s="80" t="s">
        <v>177</v>
      </c>
      <c r="U40" s="79"/>
      <c r="V40" s="79"/>
      <c r="W40" s="79"/>
      <c r="X40" s="81" t="str">
        <f>IFERROR(IF(Q40="Probabilidad",(I40-(+I40*T40)),IF(Q40="Impacto",I40,"")),"")</f>
        <v/>
      </c>
      <c r="Y40" s="82" t="s">
        <v>177</v>
      </c>
      <c r="Z40" s="83" t="s">
        <v>177</v>
      </c>
      <c r="AA40" s="82" t="s">
        <v>177</v>
      </c>
      <c r="AB40" s="83" t="s">
        <v>177</v>
      </c>
      <c r="AC40" s="84" t="s">
        <v>177</v>
      </c>
      <c r="AD40" s="85"/>
      <c r="AE40" s="86"/>
      <c r="AF40" s="87"/>
      <c r="AG40" s="88"/>
      <c r="AH40" s="88"/>
      <c r="AI40" s="86"/>
      <c r="AJ40" s="87"/>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393"/>
      <c r="B41" s="722"/>
      <c r="C41" s="722"/>
      <c r="D41" s="722"/>
      <c r="E41" s="725"/>
      <c r="F41" s="722"/>
      <c r="G41" s="728"/>
      <c r="H41" s="716"/>
      <c r="I41" s="698"/>
      <c r="J41" s="713"/>
      <c r="K41" s="698">
        <v>0</v>
      </c>
      <c r="L41" s="716"/>
      <c r="M41" s="698"/>
      <c r="N41" s="719"/>
      <c r="O41" s="76">
        <v>2</v>
      </c>
      <c r="P41" s="77"/>
      <c r="Q41" s="78" t="s">
        <v>177</v>
      </c>
      <c r="R41" s="79"/>
      <c r="S41" s="79"/>
      <c r="T41" s="80" t="s">
        <v>177</v>
      </c>
      <c r="U41" s="79"/>
      <c r="V41" s="79"/>
      <c r="W41" s="79"/>
      <c r="X41" s="81" t="str">
        <f>IFERROR(IF(AND(Q40="Probabilidad",Q41="Probabilidad"),(Z40-(+Z40*T41)),IF(Q41="Probabilidad",(I40-(+I40*T41)),IF(Q41="Impacto",Z40,""))),"")</f>
        <v/>
      </c>
      <c r="Y41" s="82" t="s">
        <v>177</v>
      </c>
      <c r="Z41" s="83" t="s">
        <v>177</v>
      </c>
      <c r="AA41" s="82" t="s">
        <v>177</v>
      </c>
      <c r="AB41" s="83" t="s">
        <v>177</v>
      </c>
      <c r="AC41" s="84" t="s">
        <v>177</v>
      </c>
      <c r="AD41" s="85"/>
      <c r="AE41" s="86"/>
      <c r="AF41" s="87"/>
      <c r="AG41" s="88"/>
      <c r="AH41" s="88"/>
      <c r="AI41" s="86"/>
      <c r="AJ41" s="87"/>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393"/>
      <c r="B42" s="722"/>
      <c r="C42" s="722"/>
      <c r="D42" s="722"/>
      <c r="E42" s="725"/>
      <c r="F42" s="722"/>
      <c r="G42" s="728"/>
      <c r="H42" s="716"/>
      <c r="I42" s="698"/>
      <c r="J42" s="713"/>
      <c r="K42" s="698">
        <v>0</v>
      </c>
      <c r="L42" s="716"/>
      <c r="M42" s="698"/>
      <c r="N42" s="719"/>
      <c r="O42" s="76">
        <v>3</v>
      </c>
      <c r="P42" s="89"/>
      <c r="Q42" s="78" t="s">
        <v>177</v>
      </c>
      <c r="R42" s="79"/>
      <c r="S42" s="79"/>
      <c r="T42" s="80" t="s">
        <v>177</v>
      </c>
      <c r="U42" s="79"/>
      <c r="V42" s="79"/>
      <c r="W42" s="79"/>
      <c r="X42" s="81" t="str">
        <f>IFERROR(IF(AND(Q41="Probabilidad",Q42="Probabilidad"),(Z41-(+Z41*T42)),IF(AND(Q41="Impacto",Q42="Probabilidad"),(Z40-(+Z40*T42)),IF(Q42="Impacto",Z41,""))),"")</f>
        <v/>
      </c>
      <c r="Y42" s="82" t="s">
        <v>177</v>
      </c>
      <c r="Z42" s="83" t="s">
        <v>177</v>
      </c>
      <c r="AA42" s="82" t="s">
        <v>177</v>
      </c>
      <c r="AB42" s="83" t="s">
        <v>177</v>
      </c>
      <c r="AC42" s="84" t="s">
        <v>177</v>
      </c>
      <c r="AD42" s="85"/>
      <c r="AE42" s="86"/>
      <c r="AF42" s="87"/>
      <c r="AG42" s="88"/>
      <c r="AH42" s="88"/>
      <c r="AI42" s="86"/>
      <c r="AJ42" s="87"/>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393"/>
      <c r="B43" s="722"/>
      <c r="C43" s="722"/>
      <c r="D43" s="722"/>
      <c r="E43" s="725"/>
      <c r="F43" s="722"/>
      <c r="G43" s="728"/>
      <c r="H43" s="716"/>
      <c r="I43" s="698"/>
      <c r="J43" s="713"/>
      <c r="K43" s="698">
        <v>0</v>
      </c>
      <c r="L43" s="716"/>
      <c r="M43" s="698"/>
      <c r="N43" s="719"/>
      <c r="O43" s="76">
        <v>4</v>
      </c>
      <c r="P43" s="77"/>
      <c r="Q43" s="78" t="s">
        <v>177</v>
      </c>
      <c r="R43" s="79"/>
      <c r="S43" s="79"/>
      <c r="T43" s="80" t="s">
        <v>177</v>
      </c>
      <c r="U43" s="79"/>
      <c r="V43" s="79"/>
      <c r="W43" s="79"/>
      <c r="X43" s="81" t="str">
        <f t="shared" ref="X43:X45" si="5">IFERROR(IF(AND(Q42="Probabilidad",Q43="Probabilidad"),(Z42-(+Z42*T43)),IF(AND(Q42="Impacto",Q43="Probabilidad"),(Z41-(+Z41*T43)),IF(Q43="Impacto",Z42,""))),"")</f>
        <v/>
      </c>
      <c r="Y43" s="82" t="s">
        <v>177</v>
      </c>
      <c r="Z43" s="83" t="s">
        <v>177</v>
      </c>
      <c r="AA43" s="82" t="s">
        <v>177</v>
      </c>
      <c r="AB43" s="83" t="s">
        <v>177</v>
      </c>
      <c r="AC43" s="84" t="s">
        <v>177</v>
      </c>
      <c r="AD43" s="85"/>
      <c r="AE43" s="86"/>
      <c r="AF43" s="87"/>
      <c r="AG43" s="88"/>
      <c r="AH43" s="88"/>
      <c r="AI43" s="86"/>
      <c r="AJ43" s="87"/>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393"/>
      <c r="B44" s="722"/>
      <c r="C44" s="722"/>
      <c r="D44" s="722"/>
      <c r="E44" s="725"/>
      <c r="F44" s="722"/>
      <c r="G44" s="728"/>
      <c r="H44" s="716"/>
      <c r="I44" s="698"/>
      <c r="J44" s="713"/>
      <c r="K44" s="698">
        <v>0</v>
      </c>
      <c r="L44" s="716"/>
      <c r="M44" s="698"/>
      <c r="N44" s="719"/>
      <c r="O44" s="76">
        <v>5</v>
      </c>
      <c r="P44" s="77"/>
      <c r="Q44" s="78" t="s">
        <v>177</v>
      </c>
      <c r="R44" s="79"/>
      <c r="S44" s="79"/>
      <c r="T44" s="80" t="s">
        <v>177</v>
      </c>
      <c r="U44" s="79"/>
      <c r="V44" s="79"/>
      <c r="W44" s="79"/>
      <c r="X44" s="81" t="str">
        <f t="shared" si="5"/>
        <v/>
      </c>
      <c r="Y44" s="82" t="s">
        <v>177</v>
      </c>
      <c r="Z44" s="83" t="s">
        <v>177</v>
      </c>
      <c r="AA44" s="82" t="s">
        <v>177</v>
      </c>
      <c r="AB44" s="83" t="s">
        <v>177</v>
      </c>
      <c r="AC44" s="84" t="s">
        <v>177</v>
      </c>
      <c r="AD44" s="85"/>
      <c r="AE44" s="86"/>
      <c r="AF44" s="87"/>
      <c r="AG44" s="88"/>
      <c r="AH44" s="88"/>
      <c r="AI44" s="86"/>
      <c r="AJ44" s="87"/>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394"/>
      <c r="B45" s="723"/>
      <c r="C45" s="723"/>
      <c r="D45" s="723"/>
      <c r="E45" s="726"/>
      <c r="F45" s="723"/>
      <c r="G45" s="729"/>
      <c r="H45" s="717"/>
      <c r="I45" s="711"/>
      <c r="J45" s="714"/>
      <c r="K45" s="711">
        <v>0</v>
      </c>
      <c r="L45" s="717"/>
      <c r="M45" s="711"/>
      <c r="N45" s="720"/>
      <c r="O45" s="76">
        <v>6</v>
      </c>
      <c r="P45" s="77"/>
      <c r="Q45" s="78" t="s">
        <v>177</v>
      </c>
      <c r="R45" s="79"/>
      <c r="S45" s="79"/>
      <c r="T45" s="80" t="s">
        <v>177</v>
      </c>
      <c r="U45" s="79"/>
      <c r="V45" s="79"/>
      <c r="W45" s="79"/>
      <c r="X45" s="81" t="str">
        <f t="shared" si="5"/>
        <v/>
      </c>
      <c r="Y45" s="82" t="s">
        <v>177</v>
      </c>
      <c r="Z45" s="83" t="s">
        <v>177</v>
      </c>
      <c r="AA45" s="82" t="s">
        <v>177</v>
      </c>
      <c r="AB45" s="83" t="s">
        <v>177</v>
      </c>
      <c r="AC45" s="84" t="s">
        <v>177</v>
      </c>
      <c r="AD45" s="85"/>
      <c r="AE45" s="86"/>
      <c r="AF45" s="87"/>
      <c r="AG45" s="88"/>
      <c r="AH45" s="88"/>
      <c r="AI45" s="86"/>
      <c r="AJ45" s="87"/>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392">
        <v>7</v>
      </c>
      <c r="B46" s="721" t="s">
        <v>68</v>
      </c>
      <c r="C46" s="721"/>
      <c r="D46" s="721"/>
      <c r="E46" s="724"/>
      <c r="F46" s="721"/>
      <c r="G46" s="727"/>
      <c r="H46" s="715" t="s">
        <v>177</v>
      </c>
      <c r="I46" s="697" t="s">
        <v>177</v>
      </c>
      <c r="J46" s="712"/>
      <c r="K46" s="697">
        <v>0</v>
      </c>
      <c r="L46" s="715" t="s">
        <v>177</v>
      </c>
      <c r="M46" s="697" t="s">
        <v>177</v>
      </c>
      <c r="N46" s="718" t="s">
        <v>177</v>
      </c>
      <c r="O46" s="76">
        <v>1</v>
      </c>
      <c r="P46" s="77"/>
      <c r="Q46" s="78" t="s">
        <v>177</v>
      </c>
      <c r="R46" s="79"/>
      <c r="S46" s="79"/>
      <c r="T46" s="80" t="s">
        <v>177</v>
      </c>
      <c r="U46" s="79"/>
      <c r="V46" s="79"/>
      <c r="W46" s="79"/>
      <c r="X46" s="81" t="str">
        <f>IFERROR(IF(Q46="Probabilidad",(I46-(+I46*T46)),IF(Q46="Impacto",I46,"")),"")</f>
        <v/>
      </c>
      <c r="Y46" s="82" t="s">
        <v>177</v>
      </c>
      <c r="Z46" s="83" t="s">
        <v>177</v>
      </c>
      <c r="AA46" s="82" t="s">
        <v>177</v>
      </c>
      <c r="AB46" s="83" t="s">
        <v>177</v>
      </c>
      <c r="AC46" s="84" t="s">
        <v>177</v>
      </c>
      <c r="AD46" s="85"/>
      <c r="AE46" s="86"/>
      <c r="AF46" s="87"/>
      <c r="AG46" s="88"/>
      <c r="AH46" s="88"/>
      <c r="AI46" s="86"/>
      <c r="AJ46" s="87"/>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393"/>
      <c r="B47" s="722"/>
      <c r="C47" s="722"/>
      <c r="D47" s="722"/>
      <c r="E47" s="725"/>
      <c r="F47" s="722"/>
      <c r="G47" s="728"/>
      <c r="H47" s="716"/>
      <c r="I47" s="698"/>
      <c r="J47" s="713"/>
      <c r="K47" s="698">
        <v>0</v>
      </c>
      <c r="L47" s="716"/>
      <c r="M47" s="698"/>
      <c r="N47" s="719"/>
      <c r="O47" s="76">
        <v>2</v>
      </c>
      <c r="P47" s="77"/>
      <c r="Q47" s="78" t="s">
        <v>177</v>
      </c>
      <c r="R47" s="79"/>
      <c r="S47" s="79"/>
      <c r="T47" s="80" t="s">
        <v>177</v>
      </c>
      <c r="U47" s="79"/>
      <c r="V47" s="79"/>
      <c r="W47" s="79"/>
      <c r="X47" s="81" t="str">
        <f>IFERROR(IF(AND(Q46="Probabilidad",Q47="Probabilidad"),(Z46-(+Z46*T47)),IF(Q47="Probabilidad",(I46-(+I46*T47)),IF(Q47="Impacto",Z46,""))),"")</f>
        <v/>
      </c>
      <c r="Y47" s="82" t="s">
        <v>177</v>
      </c>
      <c r="Z47" s="83" t="s">
        <v>177</v>
      </c>
      <c r="AA47" s="82" t="s">
        <v>177</v>
      </c>
      <c r="AB47" s="83" t="s">
        <v>177</v>
      </c>
      <c r="AC47" s="84" t="s">
        <v>177</v>
      </c>
      <c r="AD47" s="85"/>
      <c r="AE47" s="86"/>
      <c r="AF47" s="87"/>
      <c r="AG47" s="88"/>
      <c r="AH47" s="88"/>
      <c r="AI47" s="86"/>
      <c r="AJ47" s="87"/>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393"/>
      <c r="B48" s="722"/>
      <c r="C48" s="722"/>
      <c r="D48" s="722"/>
      <c r="E48" s="725"/>
      <c r="F48" s="722"/>
      <c r="G48" s="728"/>
      <c r="H48" s="716"/>
      <c r="I48" s="698"/>
      <c r="J48" s="713"/>
      <c r="K48" s="698">
        <v>0</v>
      </c>
      <c r="L48" s="716"/>
      <c r="M48" s="698"/>
      <c r="N48" s="719"/>
      <c r="O48" s="76">
        <v>3</v>
      </c>
      <c r="P48" s="89"/>
      <c r="Q48" s="78" t="s">
        <v>177</v>
      </c>
      <c r="R48" s="79"/>
      <c r="S48" s="79"/>
      <c r="T48" s="80" t="s">
        <v>177</v>
      </c>
      <c r="U48" s="79"/>
      <c r="V48" s="79"/>
      <c r="W48" s="79"/>
      <c r="X48" s="81" t="str">
        <f>IFERROR(IF(AND(Q47="Probabilidad",Q48="Probabilidad"),(Z47-(+Z47*T48)),IF(AND(Q47="Impacto",Q48="Probabilidad"),(Z46-(+Z46*T48)),IF(Q48="Impacto",Z47,""))),"")</f>
        <v/>
      </c>
      <c r="Y48" s="82" t="s">
        <v>177</v>
      </c>
      <c r="Z48" s="83" t="s">
        <v>177</v>
      </c>
      <c r="AA48" s="82" t="s">
        <v>177</v>
      </c>
      <c r="AB48" s="83" t="s">
        <v>177</v>
      </c>
      <c r="AC48" s="84" t="s">
        <v>177</v>
      </c>
      <c r="AD48" s="85"/>
      <c r="AE48" s="86"/>
      <c r="AF48" s="87"/>
      <c r="AG48" s="88"/>
      <c r="AH48" s="88"/>
      <c r="AI48" s="86"/>
      <c r="AJ48" s="87"/>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393"/>
      <c r="B49" s="722"/>
      <c r="C49" s="722"/>
      <c r="D49" s="722"/>
      <c r="E49" s="725"/>
      <c r="F49" s="722"/>
      <c r="G49" s="728"/>
      <c r="H49" s="716"/>
      <c r="I49" s="698"/>
      <c r="J49" s="713"/>
      <c r="K49" s="698">
        <v>0</v>
      </c>
      <c r="L49" s="716"/>
      <c r="M49" s="698"/>
      <c r="N49" s="719"/>
      <c r="O49" s="76">
        <v>4</v>
      </c>
      <c r="P49" s="77"/>
      <c r="Q49" s="78" t="s">
        <v>177</v>
      </c>
      <c r="R49" s="79"/>
      <c r="S49" s="79"/>
      <c r="T49" s="80" t="s">
        <v>177</v>
      </c>
      <c r="U49" s="79"/>
      <c r="V49" s="79"/>
      <c r="W49" s="79"/>
      <c r="X49" s="81" t="str">
        <f t="shared" ref="X49:X51" si="6">IFERROR(IF(AND(Q48="Probabilidad",Q49="Probabilidad"),(Z48-(+Z48*T49)),IF(AND(Q48="Impacto",Q49="Probabilidad"),(Z47-(+Z47*T49)),IF(Q49="Impacto",Z48,""))),"")</f>
        <v/>
      </c>
      <c r="Y49" s="82" t="s">
        <v>177</v>
      </c>
      <c r="Z49" s="83" t="s">
        <v>177</v>
      </c>
      <c r="AA49" s="82" t="s">
        <v>177</v>
      </c>
      <c r="AB49" s="83" t="s">
        <v>177</v>
      </c>
      <c r="AC49" s="84" t="s">
        <v>177</v>
      </c>
      <c r="AD49" s="85"/>
      <c r="AE49" s="86"/>
      <c r="AF49" s="87"/>
      <c r="AG49" s="88"/>
      <c r="AH49" s="88"/>
      <c r="AI49" s="86"/>
      <c r="AJ49" s="87"/>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393"/>
      <c r="B50" s="722"/>
      <c r="C50" s="722"/>
      <c r="D50" s="722"/>
      <c r="E50" s="725"/>
      <c r="F50" s="722"/>
      <c r="G50" s="728"/>
      <c r="H50" s="716"/>
      <c r="I50" s="698"/>
      <c r="J50" s="713"/>
      <c r="K50" s="698">
        <v>0</v>
      </c>
      <c r="L50" s="716"/>
      <c r="M50" s="698"/>
      <c r="N50" s="719"/>
      <c r="O50" s="76">
        <v>5</v>
      </c>
      <c r="P50" s="77"/>
      <c r="Q50" s="78" t="s">
        <v>177</v>
      </c>
      <c r="R50" s="79"/>
      <c r="S50" s="79"/>
      <c r="T50" s="80" t="s">
        <v>177</v>
      </c>
      <c r="U50" s="79"/>
      <c r="V50" s="79"/>
      <c r="W50" s="79"/>
      <c r="X50" s="81" t="str">
        <f t="shared" si="6"/>
        <v/>
      </c>
      <c r="Y50" s="82" t="s">
        <v>177</v>
      </c>
      <c r="Z50" s="83" t="s">
        <v>177</v>
      </c>
      <c r="AA50" s="82" t="s">
        <v>177</v>
      </c>
      <c r="AB50" s="83" t="s">
        <v>177</v>
      </c>
      <c r="AC50" s="84" t="s">
        <v>177</v>
      </c>
      <c r="AD50" s="85"/>
      <c r="AE50" s="86"/>
      <c r="AF50" s="87"/>
      <c r="AG50" s="88"/>
      <c r="AH50" s="88"/>
      <c r="AI50" s="86"/>
      <c r="AJ50" s="87"/>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394"/>
      <c r="B51" s="723"/>
      <c r="C51" s="723"/>
      <c r="D51" s="723"/>
      <c r="E51" s="726"/>
      <c r="F51" s="723"/>
      <c r="G51" s="729"/>
      <c r="H51" s="717"/>
      <c r="I51" s="711"/>
      <c r="J51" s="714"/>
      <c r="K51" s="711">
        <v>0</v>
      </c>
      <c r="L51" s="717"/>
      <c r="M51" s="711"/>
      <c r="N51" s="720"/>
      <c r="O51" s="76">
        <v>6</v>
      </c>
      <c r="P51" s="77"/>
      <c r="Q51" s="78" t="s">
        <v>177</v>
      </c>
      <c r="R51" s="79"/>
      <c r="S51" s="79"/>
      <c r="T51" s="80" t="s">
        <v>177</v>
      </c>
      <c r="U51" s="79"/>
      <c r="V51" s="79"/>
      <c r="W51" s="79"/>
      <c r="X51" s="81" t="str">
        <f t="shared" si="6"/>
        <v/>
      </c>
      <c r="Y51" s="82" t="s">
        <v>177</v>
      </c>
      <c r="Z51" s="83" t="s">
        <v>177</v>
      </c>
      <c r="AA51" s="82" t="s">
        <v>177</v>
      </c>
      <c r="AB51" s="83" t="s">
        <v>177</v>
      </c>
      <c r="AC51" s="84" t="s">
        <v>177</v>
      </c>
      <c r="AD51" s="85"/>
      <c r="AE51" s="86"/>
      <c r="AF51" s="87"/>
      <c r="AG51" s="88"/>
      <c r="AH51" s="88"/>
      <c r="AI51" s="86"/>
      <c r="AJ51" s="87"/>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392">
        <v>8</v>
      </c>
      <c r="B52" s="721"/>
      <c r="C52" s="721"/>
      <c r="D52" s="721"/>
      <c r="E52" s="724"/>
      <c r="F52" s="721"/>
      <c r="G52" s="727"/>
      <c r="H52" s="715" t="s">
        <v>177</v>
      </c>
      <c r="I52" s="697" t="s">
        <v>177</v>
      </c>
      <c r="J52" s="712"/>
      <c r="K52" s="697">
        <v>0</v>
      </c>
      <c r="L52" s="715" t="s">
        <v>177</v>
      </c>
      <c r="M52" s="697" t="s">
        <v>177</v>
      </c>
      <c r="N52" s="718" t="s">
        <v>177</v>
      </c>
      <c r="O52" s="76">
        <v>1</v>
      </c>
      <c r="P52" s="77"/>
      <c r="Q52" s="78" t="s">
        <v>177</v>
      </c>
      <c r="R52" s="79"/>
      <c r="S52" s="79"/>
      <c r="T52" s="80" t="s">
        <v>177</v>
      </c>
      <c r="U52" s="79"/>
      <c r="V52" s="79"/>
      <c r="W52" s="79"/>
      <c r="X52" s="81" t="str">
        <f>IFERROR(IF(Q52="Probabilidad",(I52-(+I52*T52)),IF(Q52="Impacto",I52,"")),"")</f>
        <v/>
      </c>
      <c r="Y52" s="82" t="s">
        <v>177</v>
      </c>
      <c r="Z52" s="83" t="s">
        <v>177</v>
      </c>
      <c r="AA52" s="82" t="s">
        <v>177</v>
      </c>
      <c r="AB52" s="83" t="s">
        <v>177</v>
      </c>
      <c r="AC52" s="84" t="s">
        <v>177</v>
      </c>
      <c r="AD52" s="85"/>
      <c r="AE52" s="86"/>
      <c r="AF52" s="87"/>
      <c r="AG52" s="88"/>
      <c r="AH52" s="88"/>
      <c r="AI52" s="86"/>
      <c r="AJ52" s="87"/>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393"/>
      <c r="B53" s="722"/>
      <c r="C53" s="722"/>
      <c r="D53" s="722"/>
      <c r="E53" s="725"/>
      <c r="F53" s="722"/>
      <c r="G53" s="728"/>
      <c r="H53" s="716"/>
      <c r="I53" s="698"/>
      <c r="J53" s="713"/>
      <c r="K53" s="698">
        <v>0</v>
      </c>
      <c r="L53" s="716"/>
      <c r="M53" s="698"/>
      <c r="N53" s="719"/>
      <c r="O53" s="76">
        <v>2</v>
      </c>
      <c r="P53" s="77"/>
      <c r="Q53" s="78" t="s">
        <v>177</v>
      </c>
      <c r="R53" s="79"/>
      <c r="S53" s="79"/>
      <c r="T53" s="80" t="s">
        <v>177</v>
      </c>
      <c r="U53" s="79"/>
      <c r="V53" s="79"/>
      <c r="W53" s="79"/>
      <c r="X53" s="81" t="str">
        <f>IFERROR(IF(AND(Q52="Probabilidad",Q53="Probabilidad"),(Z52-(+Z52*T53)),IF(Q53="Probabilidad",(I52-(+I52*T53)),IF(Q53="Impacto",Z52,""))),"")</f>
        <v/>
      </c>
      <c r="Y53" s="82" t="s">
        <v>177</v>
      </c>
      <c r="Z53" s="83" t="s">
        <v>177</v>
      </c>
      <c r="AA53" s="82" t="s">
        <v>177</v>
      </c>
      <c r="AB53" s="83" t="s">
        <v>177</v>
      </c>
      <c r="AC53" s="84" t="s">
        <v>177</v>
      </c>
      <c r="AD53" s="85"/>
      <c r="AE53" s="86"/>
      <c r="AF53" s="87"/>
      <c r="AG53" s="88"/>
      <c r="AH53" s="88"/>
      <c r="AI53" s="86"/>
      <c r="AJ53" s="87"/>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393"/>
      <c r="B54" s="722"/>
      <c r="C54" s="722"/>
      <c r="D54" s="722"/>
      <c r="E54" s="725"/>
      <c r="F54" s="722"/>
      <c r="G54" s="728"/>
      <c r="H54" s="716"/>
      <c r="I54" s="698"/>
      <c r="J54" s="713"/>
      <c r="K54" s="698">
        <v>0</v>
      </c>
      <c r="L54" s="716"/>
      <c r="M54" s="698"/>
      <c r="N54" s="719"/>
      <c r="O54" s="76">
        <v>3</v>
      </c>
      <c r="P54" s="89"/>
      <c r="Q54" s="78" t="s">
        <v>177</v>
      </c>
      <c r="R54" s="79"/>
      <c r="S54" s="79"/>
      <c r="T54" s="80" t="s">
        <v>177</v>
      </c>
      <c r="U54" s="79"/>
      <c r="V54" s="79"/>
      <c r="W54" s="79"/>
      <c r="X54" s="81" t="str">
        <f>IFERROR(IF(AND(Q53="Probabilidad",Q54="Probabilidad"),(Z53-(+Z53*T54)),IF(AND(Q53="Impacto",Q54="Probabilidad"),(Z52-(+Z52*T54)),IF(Q54="Impacto",Z53,""))),"")</f>
        <v/>
      </c>
      <c r="Y54" s="82" t="s">
        <v>177</v>
      </c>
      <c r="Z54" s="83" t="s">
        <v>177</v>
      </c>
      <c r="AA54" s="82" t="s">
        <v>177</v>
      </c>
      <c r="AB54" s="83" t="s">
        <v>177</v>
      </c>
      <c r="AC54" s="84" t="s">
        <v>177</v>
      </c>
      <c r="AD54" s="85"/>
      <c r="AE54" s="86"/>
      <c r="AF54" s="87"/>
      <c r="AG54" s="88"/>
      <c r="AH54" s="88"/>
      <c r="AI54" s="86"/>
      <c r="AJ54" s="87"/>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393"/>
      <c r="B55" s="722"/>
      <c r="C55" s="722"/>
      <c r="D55" s="722"/>
      <c r="E55" s="725"/>
      <c r="F55" s="722"/>
      <c r="G55" s="728"/>
      <c r="H55" s="716"/>
      <c r="I55" s="698"/>
      <c r="J55" s="713"/>
      <c r="K55" s="698">
        <v>0</v>
      </c>
      <c r="L55" s="716"/>
      <c r="M55" s="698"/>
      <c r="N55" s="719"/>
      <c r="O55" s="76">
        <v>4</v>
      </c>
      <c r="P55" s="77"/>
      <c r="Q55" s="78" t="s">
        <v>177</v>
      </c>
      <c r="R55" s="79"/>
      <c r="S55" s="79"/>
      <c r="T55" s="80" t="s">
        <v>177</v>
      </c>
      <c r="U55" s="79"/>
      <c r="V55" s="79"/>
      <c r="W55" s="79"/>
      <c r="X55" s="81" t="str">
        <f t="shared" ref="X55:X57" si="7">IFERROR(IF(AND(Q54="Probabilidad",Q55="Probabilidad"),(Z54-(+Z54*T55)),IF(AND(Q54="Impacto",Q55="Probabilidad"),(Z53-(+Z53*T55)),IF(Q55="Impacto",Z54,""))),"")</f>
        <v/>
      </c>
      <c r="Y55" s="82" t="s">
        <v>177</v>
      </c>
      <c r="Z55" s="83" t="s">
        <v>177</v>
      </c>
      <c r="AA55" s="82" t="s">
        <v>177</v>
      </c>
      <c r="AB55" s="83" t="s">
        <v>177</v>
      </c>
      <c r="AC55" s="84" t="s">
        <v>177</v>
      </c>
      <c r="AD55" s="85"/>
      <c r="AE55" s="86"/>
      <c r="AF55" s="87"/>
      <c r="AG55" s="88"/>
      <c r="AH55" s="88"/>
      <c r="AI55" s="86"/>
      <c r="AJ55" s="87"/>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393"/>
      <c r="B56" s="722"/>
      <c r="C56" s="722"/>
      <c r="D56" s="722"/>
      <c r="E56" s="725"/>
      <c r="F56" s="722"/>
      <c r="G56" s="728"/>
      <c r="H56" s="716"/>
      <c r="I56" s="698"/>
      <c r="J56" s="713"/>
      <c r="K56" s="698">
        <v>0</v>
      </c>
      <c r="L56" s="716"/>
      <c r="M56" s="698"/>
      <c r="N56" s="719"/>
      <c r="O56" s="76">
        <v>5</v>
      </c>
      <c r="P56" s="77"/>
      <c r="Q56" s="78" t="s">
        <v>177</v>
      </c>
      <c r="R56" s="79"/>
      <c r="S56" s="79"/>
      <c r="T56" s="80" t="s">
        <v>177</v>
      </c>
      <c r="U56" s="79"/>
      <c r="V56" s="79"/>
      <c r="W56" s="79"/>
      <c r="X56" s="81" t="str">
        <f t="shared" si="7"/>
        <v/>
      </c>
      <c r="Y56" s="82" t="s">
        <v>177</v>
      </c>
      <c r="Z56" s="83" t="s">
        <v>177</v>
      </c>
      <c r="AA56" s="82" t="s">
        <v>177</v>
      </c>
      <c r="AB56" s="83" t="s">
        <v>177</v>
      </c>
      <c r="AC56" s="84" t="s">
        <v>177</v>
      </c>
      <c r="AD56" s="85"/>
      <c r="AE56" s="86"/>
      <c r="AF56" s="87"/>
      <c r="AG56" s="88"/>
      <c r="AH56" s="88"/>
      <c r="AI56" s="86"/>
      <c r="AJ56" s="87"/>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394"/>
      <c r="B57" s="723"/>
      <c r="C57" s="723"/>
      <c r="D57" s="723"/>
      <c r="E57" s="726"/>
      <c r="F57" s="723"/>
      <c r="G57" s="729"/>
      <c r="H57" s="717"/>
      <c r="I57" s="711"/>
      <c r="J57" s="714"/>
      <c r="K57" s="711">
        <v>0</v>
      </c>
      <c r="L57" s="717"/>
      <c r="M57" s="711"/>
      <c r="N57" s="720"/>
      <c r="O57" s="76">
        <v>6</v>
      </c>
      <c r="P57" s="77"/>
      <c r="Q57" s="78" t="s">
        <v>177</v>
      </c>
      <c r="R57" s="79"/>
      <c r="S57" s="79"/>
      <c r="T57" s="80" t="s">
        <v>177</v>
      </c>
      <c r="U57" s="79"/>
      <c r="V57" s="79"/>
      <c r="W57" s="79"/>
      <c r="X57" s="81" t="str">
        <f t="shared" si="7"/>
        <v/>
      </c>
      <c r="Y57" s="82" t="s">
        <v>177</v>
      </c>
      <c r="Z57" s="83" t="s">
        <v>177</v>
      </c>
      <c r="AA57" s="82" t="s">
        <v>177</v>
      </c>
      <c r="AB57" s="83" t="s">
        <v>177</v>
      </c>
      <c r="AC57" s="84" t="s">
        <v>177</v>
      </c>
      <c r="AD57" s="85"/>
      <c r="AE57" s="86"/>
      <c r="AF57" s="87"/>
      <c r="AG57" s="88"/>
      <c r="AH57" s="88"/>
      <c r="AI57" s="86"/>
      <c r="AJ57" s="87"/>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392">
        <v>9</v>
      </c>
      <c r="B58" s="721"/>
      <c r="C58" s="721"/>
      <c r="D58" s="721"/>
      <c r="E58" s="724"/>
      <c r="F58" s="721"/>
      <c r="G58" s="727"/>
      <c r="H58" s="715" t="s">
        <v>177</v>
      </c>
      <c r="I58" s="697" t="s">
        <v>177</v>
      </c>
      <c r="J58" s="712"/>
      <c r="K58" s="697">
        <v>0</v>
      </c>
      <c r="L58" s="715" t="s">
        <v>177</v>
      </c>
      <c r="M58" s="697" t="s">
        <v>177</v>
      </c>
      <c r="N58" s="718" t="s">
        <v>177</v>
      </c>
      <c r="O58" s="76">
        <v>1</v>
      </c>
      <c r="P58" s="77"/>
      <c r="Q58" s="78" t="s">
        <v>177</v>
      </c>
      <c r="R58" s="79"/>
      <c r="S58" s="79"/>
      <c r="T58" s="80" t="s">
        <v>177</v>
      </c>
      <c r="U58" s="79"/>
      <c r="V58" s="79"/>
      <c r="W58" s="79"/>
      <c r="X58" s="81" t="str">
        <f>IFERROR(IF(Q58="Probabilidad",(I58-(+I58*T58)),IF(Q58="Impacto",I58,"")),"")</f>
        <v/>
      </c>
      <c r="Y58" s="82" t="s">
        <v>177</v>
      </c>
      <c r="Z58" s="83" t="s">
        <v>177</v>
      </c>
      <c r="AA58" s="82" t="s">
        <v>177</v>
      </c>
      <c r="AB58" s="83" t="s">
        <v>177</v>
      </c>
      <c r="AC58" s="84" t="s">
        <v>177</v>
      </c>
      <c r="AD58" s="85"/>
      <c r="AE58" s="86"/>
      <c r="AF58" s="87"/>
      <c r="AG58" s="88"/>
      <c r="AH58" s="88"/>
      <c r="AI58" s="86"/>
      <c r="AJ58" s="87"/>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393"/>
      <c r="B59" s="722"/>
      <c r="C59" s="722"/>
      <c r="D59" s="722"/>
      <c r="E59" s="725"/>
      <c r="F59" s="722"/>
      <c r="G59" s="728"/>
      <c r="H59" s="716"/>
      <c r="I59" s="698"/>
      <c r="J59" s="713"/>
      <c r="K59" s="698">
        <v>0</v>
      </c>
      <c r="L59" s="716"/>
      <c r="M59" s="698"/>
      <c r="N59" s="719"/>
      <c r="O59" s="76">
        <v>2</v>
      </c>
      <c r="P59" s="77"/>
      <c r="Q59" s="78" t="s">
        <v>177</v>
      </c>
      <c r="R59" s="79"/>
      <c r="S59" s="79"/>
      <c r="T59" s="80" t="s">
        <v>177</v>
      </c>
      <c r="U59" s="79"/>
      <c r="V59" s="79"/>
      <c r="W59" s="79"/>
      <c r="X59" s="81" t="str">
        <f>IFERROR(IF(AND(Q58="Probabilidad",Q59="Probabilidad"),(Z58-(+Z58*T59)),IF(Q59="Probabilidad",(I58-(+I58*T59)),IF(Q59="Impacto",Z58,""))),"")</f>
        <v/>
      </c>
      <c r="Y59" s="82" t="s">
        <v>177</v>
      </c>
      <c r="Z59" s="83" t="s">
        <v>177</v>
      </c>
      <c r="AA59" s="82" t="s">
        <v>177</v>
      </c>
      <c r="AB59" s="83" t="s">
        <v>177</v>
      </c>
      <c r="AC59" s="84" t="s">
        <v>177</v>
      </c>
      <c r="AD59" s="85"/>
      <c r="AE59" s="86"/>
      <c r="AF59" s="87"/>
      <c r="AG59" s="88"/>
      <c r="AH59" s="88"/>
      <c r="AI59" s="86"/>
      <c r="AJ59" s="87"/>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393"/>
      <c r="B60" s="722"/>
      <c r="C60" s="722"/>
      <c r="D60" s="722"/>
      <c r="E60" s="725"/>
      <c r="F60" s="722"/>
      <c r="G60" s="728"/>
      <c r="H60" s="716"/>
      <c r="I60" s="698"/>
      <c r="J60" s="713"/>
      <c r="K60" s="698">
        <v>0</v>
      </c>
      <c r="L60" s="716"/>
      <c r="M60" s="698"/>
      <c r="N60" s="719"/>
      <c r="O60" s="76">
        <v>3</v>
      </c>
      <c r="P60" s="89"/>
      <c r="Q60" s="78" t="s">
        <v>177</v>
      </c>
      <c r="R60" s="79"/>
      <c r="S60" s="79"/>
      <c r="T60" s="80" t="s">
        <v>177</v>
      </c>
      <c r="U60" s="79"/>
      <c r="V60" s="79"/>
      <c r="W60" s="79"/>
      <c r="X60" s="81" t="str">
        <f>IFERROR(IF(AND(Q59="Probabilidad",Q60="Probabilidad"),(Z59-(+Z59*T60)),IF(AND(Q59="Impacto",Q60="Probabilidad"),(Z58-(+Z58*T60)),IF(Q60="Impacto",Z59,""))),"")</f>
        <v/>
      </c>
      <c r="Y60" s="82" t="s">
        <v>177</v>
      </c>
      <c r="Z60" s="83" t="s">
        <v>177</v>
      </c>
      <c r="AA60" s="82" t="s">
        <v>177</v>
      </c>
      <c r="AB60" s="83" t="s">
        <v>177</v>
      </c>
      <c r="AC60" s="84" t="s">
        <v>177</v>
      </c>
      <c r="AD60" s="85"/>
      <c r="AE60" s="86"/>
      <c r="AF60" s="87"/>
      <c r="AG60" s="88"/>
      <c r="AH60" s="88"/>
      <c r="AI60" s="86"/>
      <c r="AJ60" s="87"/>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393"/>
      <c r="B61" s="722"/>
      <c r="C61" s="722"/>
      <c r="D61" s="722"/>
      <c r="E61" s="725"/>
      <c r="F61" s="722"/>
      <c r="G61" s="728"/>
      <c r="H61" s="716"/>
      <c r="I61" s="698"/>
      <c r="J61" s="713"/>
      <c r="K61" s="698">
        <v>0</v>
      </c>
      <c r="L61" s="716"/>
      <c r="M61" s="698"/>
      <c r="N61" s="719"/>
      <c r="O61" s="76">
        <v>4</v>
      </c>
      <c r="P61" s="77"/>
      <c r="Q61" s="78" t="s">
        <v>177</v>
      </c>
      <c r="R61" s="79"/>
      <c r="S61" s="79"/>
      <c r="T61" s="80" t="s">
        <v>177</v>
      </c>
      <c r="U61" s="79"/>
      <c r="V61" s="79"/>
      <c r="W61" s="79"/>
      <c r="X61" s="81" t="str">
        <f t="shared" ref="X61:X63" si="8">IFERROR(IF(AND(Q60="Probabilidad",Q61="Probabilidad"),(Z60-(+Z60*T61)),IF(AND(Q60="Impacto",Q61="Probabilidad"),(Z59-(+Z59*T61)),IF(Q61="Impacto",Z60,""))),"")</f>
        <v/>
      </c>
      <c r="Y61" s="82" t="s">
        <v>177</v>
      </c>
      <c r="Z61" s="83" t="s">
        <v>177</v>
      </c>
      <c r="AA61" s="82" t="s">
        <v>177</v>
      </c>
      <c r="AB61" s="83" t="s">
        <v>177</v>
      </c>
      <c r="AC61" s="84" t="s">
        <v>177</v>
      </c>
      <c r="AD61" s="85"/>
      <c r="AE61" s="86"/>
      <c r="AF61" s="87"/>
      <c r="AG61" s="88"/>
      <c r="AH61" s="88"/>
      <c r="AI61" s="86"/>
      <c r="AJ61" s="87"/>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393"/>
      <c r="B62" s="722"/>
      <c r="C62" s="722"/>
      <c r="D62" s="722"/>
      <c r="E62" s="725"/>
      <c r="F62" s="722"/>
      <c r="G62" s="728"/>
      <c r="H62" s="716"/>
      <c r="I62" s="698"/>
      <c r="J62" s="713"/>
      <c r="K62" s="698">
        <v>0</v>
      </c>
      <c r="L62" s="716"/>
      <c r="M62" s="698"/>
      <c r="N62" s="719"/>
      <c r="O62" s="76">
        <v>5</v>
      </c>
      <c r="P62" s="77"/>
      <c r="Q62" s="78" t="s">
        <v>177</v>
      </c>
      <c r="R62" s="79"/>
      <c r="S62" s="79"/>
      <c r="T62" s="80" t="s">
        <v>177</v>
      </c>
      <c r="U62" s="79"/>
      <c r="V62" s="79"/>
      <c r="W62" s="79"/>
      <c r="X62" s="81" t="str">
        <f t="shared" si="8"/>
        <v/>
      </c>
      <c r="Y62" s="82" t="s">
        <v>177</v>
      </c>
      <c r="Z62" s="83" t="s">
        <v>177</v>
      </c>
      <c r="AA62" s="82" t="s">
        <v>177</v>
      </c>
      <c r="AB62" s="83" t="s">
        <v>177</v>
      </c>
      <c r="AC62" s="84" t="s">
        <v>177</v>
      </c>
      <c r="AD62" s="85"/>
      <c r="AE62" s="86"/>
      <c r="AF62" s="87"/>
      <c r="AG62" s="88"/>
      <c r="AH62" s="88"/>
      <c r="AI62" s="86"/>
      <c r="AJ62" s="87"/>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394"/>
      <c r="B63" s="723"/>
      <c r="C63" s="723"/>
      <c r="D63" s="723"/>
      <c r="E63" s="726"/>
      <c r="F63" s="723"/>
      <c r="G63" s="729"/>
      <c r="H63" s="717"/>
      <c r="I63" s="711"/>
      <c r="J63" s="714"/>
      <c r="K63" s="711">
        <v>0</v>
      </c>
      <c r="L63" s="717"/>
      <c r="M63" s="711"/>
      <c r="N63" s="720"/>
      <c r="O63" s="76">
        <v>6</v>
      </c>
      <c r="P63" s="77"/>
      <c r="Q63" s="78" t="s">
        <v>177</v>
      </c>
      <c r="R63" s="79"/>
      <c r="S63" s="79"/>
      <c r="T63" s="80" t="s">
        <v>177</v>
      </c>
      <c r="U63" s="79"/>
      <c r="V63" s="79"/>
      <c r="W63" s="79"/>
      <c r="X63" s="81" t="str">
        <f t="shared" si="8"/>
        <v/>
      </c>
      <c r="Y63" s="82" t="s">
        <v>177</v>
      </c>
      <c r="Z63" s="83" t="s">
        <v>177</v>
      </c>
      <c r="AA63" s="82" t="s">
        <v>177</v>
      </c>
      <c r="AB63" s="83" t="s">
        <v>177</v>
      </c>
      <c r="AC63" s="84" t="s">
        <v>177</v>
      </c>
      <c r="AD63" s="85"/>
      <c r="AE63" s="86"/>
      <c r="AF63" s="87"/>
      <c r="AG63" s="88"/>
      <c r="AH63" s="88"/>
      <c r="AI63" s="86"/>
      <c r="AJ63" s="87"/>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392">
        <v>10</v>
      </c>
      <c r="B64" s="721"/>
      <c r="C64" s="721"/>
      <c r="D64" s="721"/>
      <c r="E64" s="724"/>
      <c r="F64" s="721"/>
      <c r="G64" s="727"/>
      <c r="H64" s="715" t="s">
        <v>177</v>
      </c>
      <c r="I64" s="697" t="s">
        <v>177</v>
      </c>
      <c r="J64" s="712"/>
      <c r="K64" s="697">
        <v>0</v>
      </c>
      <c r="L64" s="715" t="s">
        <v>177</v>
      </c>
      <c r="M64" s="697" t="s">
        <v>177</v>
      </c>
      <c r="N64" s="718" t="s">
        <v>177</v>
      </c>
      <c r="O64" s="76">
        <v>1</v>
      </c>
      <c r="P64" s="77"/>
      <c r="Q64" s="78" t="s">
        <v>177</v>
      </c>
      <c r="R64" s="79"/>
      <c r="S64" s="79"/>
      <c r="T64" s="80" t="s">
        <v>177</v>
      </c>
      <c r="U64" s="79"/>
      <c r="V64" s="79"/>
      <c r="W64" s="79"/>
      <c r="X64" s="81" t="str">
        <f>IFERROR(IF(Q64="Probabilidad",(I64-(+I64*T64)),IF(Q64="Impacto",I64,"")),"")</f>
        <v/>
      </c>
      <c r="Y64" s="82" t="s">
        <v>177</v>
      </c>
      <c r="Z64" s="83" t="s">
        <v>177</v>
      </c>
      <c r="AA64" s="82" t="s">
        <v>177</v>
      </c>
      <c r="AB64" s="83" t="s">
        <v>177</v>
      </c>
      <c r="AC64" s="84" t="s">
        <v>177</v>
      </c>
      <c r="AD64" s="85"/>
      <c r="AE64" s="86"/>
      <c r="AF64" s="87"/>
      <c r="AG64" s="88"/>
      <c r="AH64" s="88"/>
      <c r="AI64" s="86"/>
      <c r="AJ64" s="87"/>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row>
    <row r="65" spans="1:36" ht="151.5" customHeight="1" x14ac:dyDescent="0.3">
      <c r="A65" s="393"/>
      <c r="B65" s="722"/>
      <c r="C65" s="722"/>
      <c r="D65" s="722"/>
      <c r="E65" s="725"/>
      <c r="F65" s="722"/>
      <c r="G65" s="728"/>
      <c r="H65" s="716"/>
      <c r="I65" s="698"/>
      <c r="J65" s="713"/>
      <c r="K65" s="698">
        <v>0</v>
      </c>
      <c r="L65" s="716"/>
      <c r="M65" s="698"/>
      <c r="N65" s="719"/>
      <c r="O65" s="76">
        <v>2</v>
      </c>
      <c r="P65" s="77"/>
      <c r="Q65" s="78" t="s">
        <v>177</v>
      </c>
      <c r="R65" s="79"/>
      <c r="S65" s="79"/>
      <c r="T65" s="80" t="s">
        <v>177</v>
      </c>
      <c r="U65" s="79"/>
      <c r="V65" s="79"/>
      <c r="W65" s="79"/>
      <c r="X65" s="81" t="str">
        <f>IFERROR(IF(AND(Q64="Probabilidad",Q65="Probabilidad"),(Z64-(+Z64*T65)),IF(Q65="Probabilidad",(I64-(+I64*T65)),IF(Q65="Impacto",Z64,""))),"")</f>
        <v/>
      </c>
      <c r="Y65" s="82" t="s">
        <v>177</v>
      </c>
      <c r="Z65" s="83" t="s">
        <v>177</v>
      </c>
      <c r="AA65" s="82" t="s">
        <v>177</v>
      </c>
      <c r="AB65" s="83" t="s">
        <v>177</v>
      </c>
      <c r="AC65" s="84" t="s">
        <v>177</v>
      </c>
      <c r="AD65" s="85"/>
      <c r="AE65" s="86"/>
      <c r="AF65" s="87"/>
      <c r="AG65" s="88"/>
      <c r="AH65" s="88"/>
      <c r="AI65" s="86"/>
      <c r="AJ65" s="87"/>
    </row>
    <row r="66" spans="1:36" ht="151.5" customHeight="1" x14ac:dyDescent="0.3">
      <c r="A66" s="393"/>
      <c r="B66" s="722"/>
      <c r="C66" s="722"/>
      <c r="D66" s="722"/>
      <c r="E66" s="725"/>
      <c r="F66" s="722"/>
      <c r="G66" s="728"/>
      <c r="H66" s="716"/>
      <c r="I66" s="698"/>
      <c r="J66" s="713"/>
      <c r="K66" s="698">
        <v>0</v>
      </c>
      <c r="L66" s="716"/>
      <c r="M66" s="698"/>
      <c r="N66" s="719"/>
      <c r="O66" s="76">
        <v>3</v>
      </c>
      <c r="P66" s="89"/>
      <c r="Q66" s="78" t="s">
        <v>177</v>
      </c>
      <c r="R66" s="79"/>
      <c r="S66" s="79"/>
      <c r="T66" s="80" t="s">
        <v>177</v>
      </c>
      <c r="U66" s="79"/>
      <c r="V66" s="79"/>
      <c r="W66" s="79"/>
      <c r="X66" s="81" t="str">
        <f>IFERROR(IF(AND(Q65="Probabilidad",Q66="Probabilidad"),(Z65-(+Z65*T66)),IF(AND(Q65="Impacto",Q66="Probabilidad"),(Z64-(+Z64*T66)),IF(Q66="Impacto",Z65,""))),"")</f>
        <v/>
      </c>
      <c r="Y66" s="82" t="s">
        <v>177</v>
      </c>
      <c r="Z66" s="83" t="s">
        <v>177</v>
      </c>
      <c r="AA66" s="82" t="s">
        <v>177</v>
      </c>
      <c r="AB66" s="83" t="s">
        <v>177</v>
      </c>
      <c r="AC66" s="84" t="s">
        <v>177</v>
      </c>
      <c r="AD66" s="85"/>
      <c r="AE66" s="86"/>
      <c r="AF66" s="87"/>
      <c r="AG66" s="88"/>
      <c r="AH66" s="88"/>
      <c r="AI66" s="86"/>
      <c r="AJ66" s="87"/>
    </row>
    <row r="67" spans="1:36" ht="151.5" customHeight="1" x14ac:dyDescent="0.3">
      <c r="A67" s="393"/>
      <c r="B67" s="722"/>
      <c r="C67" s="722"/>
      <c r="D67" s="722"/>
      <c r="E67" s="725"/>
      <c r="F67" s="722"/>
      <c r="G67" s="728"/>
      <c r="H67" s="716"/>
      <c r="I67" s="698"/>
      <c r="J67" s="713"/>
      <c r="K67" s="698">
        <v>0</v>
      </c>
      <c r="L67" s="716"/>
      <c r="M67" s="698"/>
      <c r="N67" s="719"/>
      <c r="O67" s="76">
        <v>4</v>
      </c>
      <c r="P67" s="77"/>
      <c r="Q67" s="78" t="s">
        <v>177</v>
      </c>
      <c r="R67" s="79"/>
      <c r="S67" s="79"/>
      <c r="T67" s="80" t="s">
        <v>177</v>
      </c>
      <c r="U67" s="79"/>
      <c r="V67" s="79"/>
      <c r="W67" s="79"/>
      <c r="X67" s="81" t="str">
        <f t="shared" ref="X67:X69" si="9">IFERROR(IF(AND(Q66="Probabilidad",Q67="Probabilidad"),(Z66-(+Z66*T67)),IF(AND(Q66="Impacto",Q67="Probabilidad"),(Z65-(+Z65*T67)),IF(Q67="Impacto",Z66,""))),"")</f>
        <v/>
      </c>
      <c r="Y67" s="82" t="s">
        <v>177</v>
      </c>
      <c r="Z67" s="83" t="s">
        <v>177</v>
      </c>
      <c r="AA67" s="82" t="s">
        <v>177</v>
      </c>
      <c r="AB67" s="83" t="s">
        <v>177</v>
      </c>
      <c r="AC67" s="84" t="s">
        <v>177</v>
      </c>
      <c r="AD67" s="85"/>
      <c r="AE67" s="86"/>
      <c r="AF67" s="87"/>
      <c r="AG67" s="88"/>
      <c r="AH67" s="88"/>
      <c r="AI67" s="86"/>
      <c r="AJ67" s="87"/>
    </row>
    <row r="68" spans="1:36" ht="151.5" customHeight="1" x14ac:dyDescent="0.3">
      <c r="A68" s="393"/>
      <c r="B68" s="722"/>
      <c r="C68" s="722"/>
      <c r="D68" s="722"/>
      <c r="E68" s="725"/>
      <c r="F68" s="722"/>
      <c r="G68" s="728"/>
      <c r="H68" s="716"/>
      <c r="I68" s="698"/>
      <c r="J68" s="713"/>
      <c r="K68" s="698">
        <v>0</v>
      </c>
      <c r="L68" s="716"/>
      <c r="M68" s="698"/>
      <c r="N68" s="719"/>
      <c r="O68" s="76">
        <v>5</v>
      </c>
      <c r="P68" s="77"/>
      <c r="Q68" s="78" t="s">
        <v>177</v>
      </c>
      <c r="R68" s="79"/>
      <c r="S68" s="79"/>
      <c r="T68" s="80" t="s">
        <v>177</v>
      </c>
      <c r="U68" s="79"/>
      <c r="V68" s="79"/>
      <c r="W68" s="79"/>
      <c r="X68" s="81" t="str">
        <f t="shared" si="9"/>
        <v/>
      </c>
      <c r="Y68" s="82" t="s">
        <v>177</v>
      </c>
      <c r="Z68" s="83" t="s">
        <v>177</v>
      </c>
      <c r="AA68" s="82" t="s">
        <v>177</v>
      </c>
      <c r="AB68" s="83" t="s">
        <v>177</v>
      </c>
      <c r="AC68" s="84" t="s">
        <v>177</v>
      </c>
      <c r="AD68" s="85"/>
      <c r="AE68" s="86"/>
      <c r="AF68" s="87"/>
      <c r="AG68" s="88"/>
      <c r="AH68" s="88"/>
      <c r="AI68" s="86"/>
      <c r="AJ68" s="87"/>
    </row>
    <row r="69" spans="1:36" ht="151.5" customHeight="1" x14ac:dyDescent="0.3">
      <c r="A69" s="394"/>
      <c r="B69" s="723"/>
      <c r="C69" s="723"/>
      <c r="D69" s="723"/>
      <c r="E69" s="726"/>
      <c r="F69" s="723"/>
      <c r="G69" s="729"/>
      <c r="H69" s="717"/>
      <c r="I69" s="711"/>
      <c r="J69" s="714"/>
      <c r="K69" s="711">
        <v>0</v>
      </c>
      <c r="L69" s="717"/>
      <c r="M69" s="711"/>
      <c r="N69" s="720"/>
      <c r="O69" s="76">
        <v>6</v>
      </c>
      <c r="P69" s="77"/>
      <c r="Q69" s="78" t="s">
        <v>177</v>
      </c>
      <c r="R69" s="79"/>
      <c r="S69" s="79"/>
      <c r="T69" s="80" t="s">
        <v>177</v>
      </c>
      <c r="U69" s="79"/>
      <c r="V69" s="79"/>
      <c r="W69" s="79"/>
      <c r="X69" s="81" t="str">
        <f t="shared" si="9"/>
        <v/>
      </c>
      <c r="Y69" s="82" t="s">
        <v>177</v>
      </c>
      <c r="Z69" s="83" t="s">
        <v>177</v>
      </c>
      <c r="AA69" s="82" t="s">
        <v>177</v>
      </c>
      <c r="AB69" s="83" t="s">
        <v>177</v>
      </c>
      <c r="AC69" s="84" t="s">
        <v>177</v>
      </c>
      <c r="AD69" s="85"/>
      <c r="AE69" s="86"/>
      <c r="AF69" s="87"/>
      <c r="AG69" s="88"/>
      <c r="AH69" s="88"/>
      <c r="AI69" s="86"/>
      <c r="AJ69" s="87"/>
    </row>
    <row r="70" spans="1:36" ht="49.5" customHeight="1" x14ac:dyDescent="0.3">
      <c r="A70" s="37"/>
      <c r="B70" s="401" t="s">
        <v>128</v>
      </c>
      <c r="C70" s="402"/>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3"/>
    </row>
    <row r="72" spans="1:36" x14ac:dyDescent="0.3">
      <c r="A72" s="2"/>
      <c r="B72" s="38" t="s">
        <v>129</v>
      </c>
      <c r="C72" s="2"/>
      <c r="D72" s="2"/>
      <c r="F72" s="2"/>
    </row>
  </sheetData>
  <mergeCells count="185">
    <mergeCell ref="A6:B6"/>
    <mergeCell ref="C6:N6"/>
    <mergeCell ref="A7:G7"/>
    <mergeCell ref="H7:N7"/>
    <mergeCell ref="O7:W7"/>
    <mergeCell ref="X7:AD7"/>
    <mergeCell ref="A1:AJ2"/>
    <mergeCell ref="A4:B4"/>
    <mergeCell ref="C4:N4"/>
    <mergeCell ref="O4:Q4"/>
    <mergeCell ref="A5:B5"/>
    <mergeCell ref="C5:N5"/>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B8:AB9"/>
    <mergeCell ref="AC8:AC9"/>
    <mergeCell ref="P8:P9"/>
    <mergeCell ref="Q8:Q9"/>
    <mergeCell ref="R8:W8"/>
    <mergeCell ref="X8:X9"/>
    <mergeCell ref="Y8:Y9"/>
    <mergeCell ref="Z8:Z9"/>
    <mergeCell ref="N16:N21"/>
    <mergeCell ref="M10:M15"/>
    <mergeCell ref="N10:N15"/>
    <mergeCell ref="A16:A21"/>
    <mergeCell ref="B16:B21"/>
    <mergeCell ref="C16:C21"/>
    <mergeCell ref="D16:D21"/>
    <mergeCell ref="E16:E21"/>
    <mergeCell ref="F16:F21"/>
    <mergeCell ref="G16:G21"/>
    <mergeCell ref="H16:H21"/>
    <mergeCell ref="G10:G15"/>
    <mergeCell ref="H10:H15"/>
    <mergeCell ref="I10:I15"/>
    <mergeCell ref="J10:J15"/>
    <mergeCell ref="K10:K15"/>
    <mergeCell ref="L10:L15"/>
    <mergeCell ref="A10:A15"/>
    <mergeCell ref="B10:B15"/>
    <mergeCell ref="C10:C15"/>
    <mergeCell ref="D10:D15"/>
    <mergeCell ref="E10:E15"/>
    <mergeCell ref="F10:F15"/>
    <mergeCell ref="C22:C27"/>
    <mergeCell ref="D22:D27"/>
    <mergeCell ref="E22:E27"/>
    <mergeCell ref="F22:F27"/>
    <mergeCell ref="I16:I21"/>
    <mergeCell ref="J16:J21"/>
    <mergeCell ref="K16:K21"/>
    <mergeCell ref="L16:L21"/>
    <mergeCell ref="M16:M21"/>
    <mergeCell ref="I28:I33"/>
    <mergeCell ref="J28:J33"/>
    <mergeCell ref="K28:K33"/>
    <mergeCell ref="L28:L33"/>
    <mergeCell ref="M28:M33"/>
    <mergeCell ref="N28:N33"/>
    <mergeCell ref="M22:M27"/>
    <mergeCell ref="N22:N27"/>
    <mergeCell ref="A28:A33"/>
    <mergeCell ref="B28:B33"/>
    <mergeCell ref="C28:C33"/>
    <mergeCell ref="D28:D33"/>
    <mergeCell ref="E28:E33"/>
    <mergeCell ref="F28:F33"/>
    <mergeCell ref="G28:G33"/>
    <mergeCell ref="H28:H33"/>
    <mergeCell ref="G22:G27"/>
    <mergeCell ref="H22:H27"/>
    <mergeCell ref="I22:I27"/>
    <mergeCell ref="J22:J27"/>
    <mergeCell ref="K22:K27"/>
    <mergeCell ref="L22:L27"/>
    <mergeCell ref="A22:A27"/>
    <mergeCell ref="B22:B27"/>
    <mergeCell ref="N40:N45"/>
    <mergeCell ref="M34:M39"/>
    <mergeCell ref="N34:N39"/>
    <mergeCell ref="A40:A45"/>
    <mergeCell ref="B40:B45"/>
    <mergeCell ref="C40:C45"/>
    <mergeCell ref="D40:D45"/>
    <mergeCell ref="E40:E45"/>
    <mergeCell ref="F40:F45"/>
    <mergeCell ref="G40:G45"/>
    <mergeCell ref="H40:H45"/>
    <mergeCell ref="G34:G39"/>
    <mergeCell ref="H34:H39"/>
    <mergeCell ref="I34:I39"/>
    <mergeCell ref="J34:J39"/>
    <mergeCell ref="K34:K39"/>
    <mergeCell ref="L34:L39"/>
    <mergeCell ref="A34:A39"/>
    <mergeCell ref="B34:B39"/>
    <mergeCell ref="C34:C39"/>
    <mergeCell ref="D34:D39"/>
    <mergeCell ref="E34:E39"/>
    <mergeCell ref="F34:F39"/>
    <mergeCell ref="C46:C51"/>
    <mergeCell ref="D46:D51"/>
    <mergeCell ref="E46:E51"/>
    <mergeCell ref="F46:F51"/>
    <mergeCell ref="I40:I45"/>
    <mergeCell ref="J40:J45"/>
    <mergeCell ref="K40:K45"/>
    <mergeCell ref="L40:L45"/>
    <mergeCell ref="M40:M45"/>
    <mergeCell ref="I52:I57"/>
    <mergeCell ref="J52:J57"/>
    <mergeCell ref="K52:K57"/>
    <mergeCell ref="L52:L57"/>
    <mergeCell ref="M52:M57"/>
    <mergeCell ref="N52:N57"/>
    <mergeCell ref="M46:M51"/>
    <mergeCell ref="N46:N51"/>
    <mergeCell ref="A52:A57"/>
    <mergeCell ref="B52:B57"/>
    <mergeCell ref="C52:C57"/>
    <mergeCell ref="D52:D57"/>
    <mergeCell ref="E52:E57"/>
    <mergeCell ref="F52:F57"/>
    <mergeCell ref="G52:G57"/>
    <mergeCell ref="H52:H57"/>
    <mergeCell ref="G46:G51"/>
    <mergeCell ref="H46:H51"/>
    <mergeCell ref="I46:I51"/>
    <mergeCell ref="J46:J51"/>
    <mergeCell ref="K46:K51"/>
    <mergeCell ref="L46:L51"/>
    <mergeCell ref="A46:A51"/>
    <mergeCell ref="B46:B51"/>
    <mergeCell ref="A64:A69"/>
    <mergeCell ref="B64:B69"/>
    <mergeCell ref="C64:C69"/>
    <mergeCell ref="D64:D69"/>
    <mergeCell ref="E64:E69"/>
    <mergeCell ref="F64:F69"/>
    <mergeCell ref="G64:G69"/>
    <mergeCell ref="H64:H69"/>
    <mergeCell ref="G58:G63"/>
    <mergeCell ref="H58:H63"/>
    <mergeCell ref="A58:A63"/>
    <mergeCell ref="B58:B63"/>
    <mergeCell ref="C58:C63"/>
    <mergeCell ref="D58:D63"/>
    <mergeCell ref="E58:E63"/>
    <mergeCell ref="F58:F63"/>
    <mergeCell ref="B70:AJ70"/>
    <mergeCell ref="I64:I69"/>
    <mergeCell ref="J64:J69"/>
    <mergeCell ref="K64:K69"/>
    <mergeCell ref="L64:L69"/>
    <mergeCell ref="M64:M69"/>
    <mergeCell ref="N64:N69"/>
    <mergeCell ref="M58:M63"/>
    <mergeCell ref="N58:N63"/>
    <mergeCell ref="I58:I63"/>
    <mergeCell ref="J58:J63"/>
    <mergeCell ref="K58:K63"/>
    <mergeCell ref="L58:L63"/>
  </mergeCells>
  <conditionalFormatting sqref="H10 H16">
    <cfRule type="cellIs" dxfId="1199" priority="227" operator="equal">
      <formula>"Muy Alta"</formula>
    </cfRule>
    <cfRule type="cellIs" dxfId="1198" priority="228" operator="equal">
      <formula>"Alta"</formula>
    </cfRule>
    <cfRule type="cellIs" dxfId="1197" priority="229" operator="equal">
      <formula>"Media"</formula>
    </cfRule>
    <cfRule type="cellIs" dxfId="1196" priority="230" operator="equal">
      <formula>"Baja"</formula>
    </cfRule>
    <cfRule type="cellIs" dxfId="1195" priority="231" operator="equal">
      <formula>"Muy Baja"</formula>
    </cfRule>
  </conditionalFormatting>
  <conditionalFormatting sqref="L10 L16 L22 L28 L34 L40 L46 L52 L58 L64">
    <cfRule type="cellIs" dxfId="1194" priority="222" operator="equal">
      <formula>"Catastrófico"</formula>
    </cfRule>
    <cfRule type="cellIs" dxfId="1193" priority="223" operator="equal">
      <formula>"Mayor"</formula>
    </cfRule>
    <cfRule type="cellIs" dxfId="1192" priority="224" operator="equal">
      <formula>"Moderado"</formula>
    </cfRule>
    <cfRule type="cellIs" dxfId="1191" priority="225" operator="equal">
      <formula>"Menor"</formula>
    </cfRule>
    <cfRule type="cellIs" dxfId="1190" priority="226" operator="equal">
      <formula>"Leve"</formula>
    </cfRule>
  </conditionalFormatting>
  <conditionalFormatting sqref="N10">
    <cfRule type="cellIs" dxfId="1189" priority="218" operator="equal">
      <formula>"Extremo"</formula>
    </cfRule>
    <cfRule type="cellIs" dxfId="1188" priority="219" operator="equal">
      <formula>"Alto"</formula>
    </cfRule>
    <cfRule type="cellIs" dxfId="1187" priority="220" operator="equal">
      <formula>"Moderado"</formula>
    </cfRule>
    <cfRule type="cellIs" dxfId="1186" priority="221" operator="equal">
      <formula>"Bajo"</formula>
    </cfRule>
  </conditionalFormatting>
  <conditionalFormatting sqref="Y10:Y15">
    <cfRule type="cellIs" dxfId="1185" priority="213" operator="equal">
      <formula>"Muy Alta"</formula>
    </cfRule>
    <cfRule type="cellIs" dxfId="1184" priority="214" operator="equal">
      <formula>"Alta"</formula>
    </cfRule>
    <cfRule type="cellIs" dxfId="1183" priority="215" operator="equal">
      <formula>"Media"</formula>
    </cfRule>
    <cfRule type="cellIs" dxfId="1182" priority="216" operator="equal">
      <formula>"Baja"</formula>
    </cfRule>
    <cfRule type="cellIs" dxfId="1181" priority="217" operator="equal">
      <formula>"Muy Baja"</formula>
    </cfRule>
  </conditionalFormatting>
  <conditionalFormatting sqref="AA10:AA15">
    <cfRule type="cellIs" dxfId="1180" priority="208" operator="equal">
      <formula>"Catastrófico"</formula>
    </cfRule>
    <cfRule type="cellIs" dxfId="1179" priority="209" operator="equal">
      <formula>"Mayor"</formula>
    </cfRule>
    <cfRule type="cellIs" dxfId="1178" priority="210" operator="equal">
      <formula>"Moderado"</formula>
    </cfRule>
    <cfRule type="cellIs" dxfId="1177" priority="211" operator="equal">
      <formula>"Menor"</formula>
    </cfRule>
    <cfRule type="cellIs" dxfId="1176" priority="212" operator="equal">
      <formula>"Leve"</formula>
    </cfRule>
  </conditionalFormatting>
  <conditionalFormatting sqref="AC10:AC15">
    <cfRule type="cellIs" dxfId="1175" priority="204" operator="equal">
      <formula>"Extremo"</formula>
    </cfRule>
    <cfRule type="cellIs" dxfId="1174" priority="205" operator="equal">
      <formula>"Alto"</formula>
    </cfRule>
    <cfRule type="cellIs" dxfId="1173" priority="206" operator="equal">
      <formula>"Moderado"</formula>
    </cfRule>
    <cfRule type="cellIs" dxfId="1172" priority="207" operator="equal">
      <formula>"Bajo"</formula>
    </cfRule>
  </conditionalFormatting>
  <conditionalFormatting sqref="H58">
    <cfRule type="cellIs" dxfId="1171" priority="43" operator="equal">
      <formula>"Muy Alta"</formula>
    </cfRule>
    <cfRule type="cellIs" dxfId="1170" priority="44" operator="equal">
      <formula>"Alta"</formula>
    </cfRule>
    <cfRule type="cellIs" dxfId="1169" priority="45" operator="equal">
      <formula>"Media"</formula>
    </cfRule>
    <cfRule type="cellIs" dxfId="1168" priority="46" operator="equal">
      <formula>"Baja"</formula>
    </cfRule>
    <cfRule type="cellIs" dxfId="1167" priority="47" operator="equal">
      <formula>"Muy Baja"</formula>
    </cfRule>
  </conditionalFormatting>
  <conditionalFormatting sqref="N16">
    <cfRule type="cellIs" dxfId="1166" priority="200" operator="equal">
      <formula>"Extremo"</formula>
    </cfRule>
    <cfRule type="cellIs" dxfId="1165" priority="201" operator="equal">
      <formula>"Alto"</formula>
    </cfRule>
    <cfRule type="cellIs" dxfId="1164" priority="202" operator="equal">
      <formula>"Moderado"</formula>
    </cfRule>
    <cfRule type="cellIs" dxfId="1163" priority="203" operator="equal">
      <formula>"Bajo"</formula>
    </cfRule>
  </conditionalFormatting>
  <conditionalFormatting sqref="Y16:Y21">
    <cfRule type="cellIs" dxfId="1162" priority="195" operator="equal">
      <formula>"Muy Alta"</formula>
    </cfRule>
    <cfRule type="cellIs" dxfId="1161" priority="196" operator="equal">
      <formula>"Alta"</formula>
    </cfRule>
    <cfRule type="cellIs" dxfId="1160" priority="197" operator="equal">
      <formula>"Media"</formula>
    </cfRule>
    <cfRule type="cellIs" dxfId="1159" priority="198" operator="equal">
      <formula>"Baja"</formula>
    </cfRule>
    <cfRule type="cellIs" dxfId="1158" priority="199" operator="equal">
      <formula>"Muy Baja"</formula>
    </cfRule>
  </conditionalFormatting>
  <conditionalFormatting sqref="AA16:AA21">
    <cfRule type="cellIs" dxfId="1157" priority="190" operator="equal">
      <formula>"Catastrófico"</formula>
    </cfRule>
    <cfRule type="cellIs" dxfId="1156" priority="191" operator="equal">
      <formula>"Mayor"</formula>
    </cfRule>
    <cfRule type="cellIs" dxfId="1155" priority="192" operator="equal">
      <formula>"Moderado"</formula>
    </cfRule>
    <cfRule type="cellIs" dxfId="1154" priority="193" operator="equal">
      <formula>"Menor"</formula>
    </cfRule>
    <cfRule type="cellIs" dxfId="1153" priority="194" operator="equal">
      <formula>"Leve"</formula>
    </cfRule>
  </conditionalFormatting>
  <conditionalFormatting sqref="AC16:AC21">
    <cfRule type="cellIs" dxfId="1152" priority="186" operator="equal">
      <formula>"Extremo"</formula>
    </cfRule>
    <cfRule type="cellIs" dxfId="1151" priority="187" operator="equal">
      <formula>"Alto"</formula>
    </cfRule>
    <cfRule type="cellIs" dxfId="1150" priority="188" operator="equal">
      <formula>"Moderado"</formula>
    </cfRule>
    <cfRule type="cellIs" dxfId="1149" priority="189" operator="equal">
      <formula>"Bajo"</formula>
    </cfRule>
  </conditionalFormatting>
  <conditionalFormatting sqref="H22">
    <cfRule type="cellIs" dxfId="1148" priority="181" operator="equal">
      <formula>"Muy Alta"</formula>
    </cfRule>
    <cfRule type="cellIs" dxfId="1147" priority="182" operator="equal">
      <formula>"Alta"</formula>
    </cfRule>
    <cfRule type="cellIs" dxfId="1146" priority="183" operator="equal">
      <formula>"Media"</formula>
    </cfRule>
    <cfRule type="cellIs" dxfId="1145" priority="184" operator="equal">
      <formula>"Baja"</formula>
    </cfRule>
    <cfRule type="cellIs" dxfId="1144" priority="185" operator="equal">
      <formula>"Muy Baja"</formula>
    </cfRule>
  </conditionalFormatting>
  <conditionalFormatting sqref="N22">
    <cfRule type="cellIs" dxfId="1143" priority="177" operator="equal">
      <formula>"Extremo"</formula>
    </cfRule>
    <cfRule type="cellIs" dxfId="1142" priority="178" operator="equal">
      <formula>"Alto"</formula>
    </cfRule>
    <cfRule type="cellIs" dxfId="1141" priority="179" operator="equal">
      <formula>"Moderado"</formula>
    </cfRule>
    <cfRule type="cellIs" dxfId="1140" priority="180" operator="equal">
      <formula>"Bajo"</formula>
    </cfRule>
  </conditionalFormatting>
  <conditionalFormatting sqref="Y22:Y27">
    <cfRule type="cellIs" dxfId="1139" priority="172" operator="equal">
      <formula>"Muy Alta"</formula>
    </cfRule>
    <cfRule type="cellIs" dxfId="1138" priority="173" operator="equal">
      <formula>"Alta"</formula>
    </cfRule>
    <cfRule type="cellIs" dxfId="1137" priority="174" operator="equal">
      <formula>"Media"</formula>
    </cfRule>
    <cfRule type="cellIs" dxfId="1136" priority="175" operator="equal">
      <formula>"Baja"</formula>
    </cfRule>
    <cfRule type="cellIs" dxfId="1135" priority="176" operator="equal">
      <formula>"Muy Baja"</formula>
    </cfRule>
  </conditionalFormatting>
  <conditionalFormatting sqref="AA22:AA27">
    <cfRule type="cellIs" dxfId="1134" priority="167" operator="equal">
      <formula>"Catastrófico"</formula>
    </cfRule>
    <cfRule type="cellIs" dxfId="1133" priority="168" operator="equal">
      <formula>"Mayor"</formula>
    </cfRule>
    <cfRule type="cellIs" dxfId="1132" priority="169" operator="equal">
      <formula>"Moderado"</formula>
    </cfRule>
    <cfRule type="cellIs" dxfId="1131" priority="170" operator="equal">
      <formula>"Menor"</formula>
    </cfRule>
    <cfRule type="cellIs" dxfId="1130" priority="171" operator="equal">
      <formula>"Leve"</formula>
    </cfRule>
  </conditionalFormatting>
  <conditionalFormatting sqref="AC22:AC27">
    <cfRule type="cellIs" dxfId="1129" priority="163" operator="equal">
      <formula>"Extremo"</formula>
    </cfRule>
    <cfRule type="cellIs" dxfId="1128" priority="164" operator="equal">
      <formula>"Alto"</formula>
    </cfRule>
    <cfRule type="cellIs" dxfId="1127" priority="165" operator="equal">
      <formula>"Moderado"</formula>
    </cfRule>
    <cfRule type="cellIs" dxfId="1126" priority="166" operator="equal">
      <formula>"Bajo"</formula>
    </cfRule>
  </conditionalFormatting>
  <conditionalFormatting sqref="H28">
    <cfRule type="cellIs" dxfId="1125" priority="158" operator="equal">
      <formula>"Muy Alta"</formula>
    </cfRule>
    <cfRule type="cellIs" dxfId="1124" priority="159" operator="equal">
      <formula>"Alta"</formula>
    </cfRule>
    <cfRule type="cellIs" dxfId="1123" priority="160" operator="equal">
      <formula>"Media"</formula>
    </cfRule>
    <cfRule type="cellIs" dxfId="1122" priority="161" operator="equal">
      <formula>"Baja"</formula>
    </cfRule>
    <cfRule type="cellIs" dxfId="1121" priority="162" operator="equal">
      <formula>"Muy Baja"</formula>
    </cfRule>
  </conditionalFormatting>
  <conditionalFormatting sqref="N28">
    <cfRule type="cellIs" dxfId="1120" priority="154" operator="equal">
      <formula>"Extremo"</formula>
    </cfRule>
    <cfRule type="cellIs" dxfId="1119" priority="155" operator="equal">
      <formula>"Alto"</formula>
    </cfRule>
    <cfRule type="cellIs" dxfId="1118" priority="156" operator="equal">
      <formula>"Moderado"</formula>
    </cfRule>
    <cfRule type="cellIs" dxfId="1117" priority="157" operator="equal">
      <formula>"Bajo"</formula>
    </cfRule>
  </conditionalFormatting>
  <conditionalFormatting sqref="Y28:Y33">
    <cfRule type="cellIs" dxfId="1116" priority="149" operator="equal">
      <formula>"Muy Alta"</formula>
    </cfRule>
    <cfRule type="cellIs" dxfId="1115" priority="150" operator="equal">
      <formula>"Alta"</formula>
    </cfRule>
    <cfRule type="cellIs" dxfId="1114" priority="151" operator="equal">
      <formula>"Media"</formula>
    </cfRule>
    <cfRule type="cellIs" dxfId="1113" priority="152" operator="equal">
      <formula>"Baja"</formula>
    </cfRule>
    <cfRule type="cellIs" dxfId="1112" priority="153" operator="equal">
      <formula>"Muy Baja"</formula>
    </cfRule>
  </conditionalFormatting>
  <conditionalFormatting sqref="AA28:AA33">
    <cfRule type="cellIs" dxfId="1111" priority="144" operator="equal">
      <formula>"Catastrófico"</formula>
    </cfRule>
    <cfRule type="cellIs" dxfId="1110" priority="145" operator="equal">
      <formula>"Mayor"</formula>
    </cfRule>
    <cfRule type="cellIs" dxfId="1109" priority="146" operator="equal">
      <formula>"Moderado"</formula>
    </cfRule>
    <cfRule type="cellIs" dxfId="1108" priority="147" operator="equal">
      <formula>"Menor"</formula>
    </cfRule>
    <cfRule type="cellIs" dxfId="1107" priority="148" operator="equal">
      <formula>"Leve"</formula>
    </cfRule>
  </conditionalFormatting>
  <conditionalFormatting sqref="AC28:AC33">
    <cfRule type="cellIs" dxfId="1106" priority="140" operator="equal">
      <formula>"Extremo"</formula>
    </cfRule>
    <cfRule type="cellIs" dxfId="1105" priority="141" operator="equal">
      <formula>"Alto"</formula>
    </cfRule>
    <cfRule type="cellIs" dxfId="1104" priority="142" operator="equal">
      <formula>"Moderado"</formula>
    </cfRule>
    <cfRule type="cellIs" dxfId="1103" priority="143" operator="equal">
      <formula>"Bajo"</formula>
    </cfRule>
  </conditionalFormatting>
  <conditionalFormatting sqref="H34">
    <cfRule type="cellIs" dxfId="1102" priority="135" operator="equal">
      <formula>"Muy Alta"</formula>
    </cfRule>
    <cfRule type="cellIs" dxfId="1101" priority="136" operator="equal">
      <formula>"Alta"</formula>
    </cfRule>
    <cfRule type="cellIs" dxfId="1100" priority="137" operator="equal">
      <formula>"Media"</formula>
    </cfRule>
    <cfRule type="cellIs" dxfId="1099" priority="138" operator="equal">
      <formula>"Baja"</formula>
    </cfRule>
    <cfRule type="cellIs" dxfId="1098" priority="139" operator="equal">
      <formula>"Muy Baja"</formula>
    </cfRule>
  </conditionalFormatting>
  <conditionalFormatting sqref="N34">
    <cfRule type="cellIs" dxfId="1097" priority="131" operator="equal">
      <formula>"Extremo"</formula>
    </cfRule>
    <cfRule type="cellIs" dxfId="1096" priority="132" operator="equal">
      <formula>"Alto"</formula>
    </cfRule>
    <cfRule type="cellIs" dxfId="1095" priority="133" operator="equal">
      <formula>"Moderado"</formula>
    </cfRule>
    <cfRule type="cellIs" dxfId="1094" priority="134" operator="equal">
      <formula>"Bajo"</formula>
    </cfRule>
  </conditionalFormatting>
  <conditionalFormatting sqref="Y34:Y39">
    <cfRule type="cellIs" dxfId="1093" priority="126" operator="equal">
      <formula>"Muy Alta"</formula>
    </cfRule>
    <cfRule type="cellIs" dxfId="1092" priority="127" operator="equal">
      <formula>"Alta"</formula>
    </cfRule>
    <cfRule type="cellIs" dxfId="1091" priority="128" operator="equal">
      <formula>"Media"</formula>
    </cfRule>
    <cfRule type="cellIs" dxfId="1090" priority="129" operator="equal">
      <formula>"Baja"</formula>
    </cfRule>
    <cfRule type="cellIs" dxfId="1089" priority="130" operator="equal">
      <formula>"Muy Baja"</formula>
    </cfRule>
  </conditionalFormatting>
  <conditionalFormatting sqref="AA34:AA39">
    <cfRule type="cellIs" dxfId="1088" priority="121" operator="equal">
      <formula>"Catastrófico"</formula>
    </cfRule>
    <cfRule type="cellIs" dxfId="1087" priority="122" operator="equal">
      <formula>"Mayor"</formula>
    </cfRule>
    <cfRule type="cellIs" dxfId="1086" priority="123" operator="equal">
      <formula>"Moderado"</formula>
    </cfRule>
    <cfRule type="cellIs" dxfId="1085" priority="124" operator="equal">
      <formula>"Menor"</formula>
    </cfRule>
    <cfRule type="cellIs" dxfId="1084" priority="125" operator="equal">
      <formula>"Leve"</formula>
    </cfRule>
  </conditionalFormatting>
  <conditionalFormatting sqref="AC34:AC39">
    <cfRule type="cellIs" dxfId="1083" priority="117" operator="equal">
      <formula>"Extremo"</formula>
    </cfRule>
    <cfRule type="cellIs" dxfId="1082" priority="118" operator="equal">
      <formula>"Alto"</formula>
    </cfRule>
    <cfRule type="cellIs" dxfId="1081" priority="119" operator="equal">
      <formula>"Moderado"</formula>
    </cfRule>
    <cfRule type="cellIs" dxfId="1080" priority="120" operator="equal">
      <formula>"Bajo"</formula>
    </cfRule>
  </conditionalFormatting>
  <conditionalFormatting sqref="H40">
    <cfRule type="cellIs" dxfId="1079" priority="112" operator="equal">
      <formula>"Muy Alta"</formula>
    </cfRule>
    <cfRule type="cellIs" dxfId="1078" priority="113" operator="equal">
      <formula>"Alta"</formula>
    </cfRule>
    <cfRule type="cellIs" dxfId="1077" priority="114" operator="equal">
      <formula>"Media"</formula>
    </cfRule>
    <cfRule type="cellIs" dxfId="1076" priority="115" operator="equal">
      <formula>"Baja"</formula>
    </cfRule>
    <cfRule type="cellIs" dxfId="1075" priority="116" operator="equal">
      <formula>"Muy Baja"</formula>
    </cfRule>
  </conditionalFormatting>
  <conditionalFormatting sqref="N40">
    <cfRule type="cellIs" dxfId="1074" priority="108" operator="equal">
      <formula>"Extremo"</formula>
    </cfRule>
    <cfRule type="cellIs" dxfId="1073" priority="109" operator="equal">
      <formula>"Alto"</formula>
    </cfRule>
    <cfRule type="cellIs" dxfId="1072" priority="110" operator="equal">
      <formula>"Moderado"</formula>
    </cfRule>
    <cfRule type="cellIs" dxfId="1071" priority="111" operator="equal">
      <formula>"Bajo"</formula>
    </cfRule>
  </conditionalFormatting>
  <conditionalFormatting sqref="Y40:Y45">
    <cfRule type="cellIs" dxfId="1070" priority="103" operator="equal">
      <formula>"Muy Alta"</formula>
    </cfRule>
    <cfRule type="cellIs" dxfId="1069" priority="104" operator="equal">
      <formula>"Alta"</formula>
    </cfRule>
    <cfRule type="cellIs" dxfId="1068" priority="105" operator="equal">
      <formula>"Media"</formula>
    </cfRule>
    <cfRule type="cellIs" dxfId="1067" priority="106" operator="equal">
      <formula>"Baja"</formula>
    </cfRule>
    <cfRule type="cellIs" dxfId="1066" priority="107" operator="equal">
      <formula>"Muy Baja"</formula>
    </cfRule>
  </conditionalFormatting>
  <conditionalFormatting sqref="AA40:AA45">
    <cfRule type="cellIs" dxfId="1065" priority="98" operator="equal">
      <formula>"Catastrófico"</formula>
    </cfRule>
    <cfRule type="cellIs" dxfId="1064" priority="99" operator="equal">
      <formula>"Mayor"</formula>
    </cfRule>
    <cfRule type="cellIs" dxfId="1063" priority="100" operator="equal">
      <formula>"Moderado"</formula>
    </cfRule>
    <cfRule type="cellIs" dxfId="1062" priority="101" operator="equal">
      <formula>"Menor"</formula>
    </cfRule>
    <cfRule type="cellIs" dxfId="1061" priority="102" operator="equal">
      <formula>"Leve"</formula>
    </cfRule>
  </conditionalFormatting>
  <conditionalFormatting sqref="AC40:AC45">
    <cfRule type="cellIs" dxfId="1060" priority="94" operator="equal">
      <formula>"Extremo"</formula>
    </cfRule>
    <cfRule type="cellIs" dxfId="1059" priority="95" operator="equal">
      <formula>"Alto"</formula>
    </cfRule>
    <cfRule type="cellIs" dxfId="1058" priority="96" operator="equal">
      <formula>"Moderado"</formula>
    </cfRule>
    <cfRule type="cellIs" dxfId="1057" priority="97" operator="equal">
      <formula>"Bajo"</formula>
    </cfRule>
  </conditionalFormatting>
  <conditionalFormatting sqref="H46">
    <cfRule type="cellIs" dxfId="1056" priority="89" operator="equal">
      <formula>"Muy Alta"</formula>
    </cfRule>
    <cfRule type="cellIs" dxfId="1055" priority="90" operator="equal">
      <formula>"Alta"</formula>
    </cfRule>
    <cfRule type="cellIs" dxfId="1054" priority="91" operator="equal">
      <formula>"Media"</formula>
    </cfRule>
    <cfRule type="cellIs" dxfId="1053" priority="92" operator="equal">
      <formula>"Baja"</formula>
    </cfRule>
    <cfRule type="cellIs" dxfId="1052" priority="93" operator="equal">
      <formula>"Muy Baja"</formula>
    </cfRule>
  </conditionalFormatting>
  <conditionalFormatting sqref="N46">
    <cfRule type="cellIs" dxfId="1051" priority="85" operator="equal">
      <formula>"Extremo"</formula>
    </cfRule>
    <cfRule type="cellIs" dxfId="1050" priority="86" operator="equal">
      <formula>"Alto"</formula>
    </cfRule>
    <cfRule type="cellIs" dxfId="1049" priority="87" operator="equal">
      <formula>"Moderado"</formula>
    </cfRule>
    <cfRule type="cellIs" dxfId="1048" priority="88" operator="equal">
      <formula>"Bajo"</formula>
    </cfRule>
  </conditionalFormatting>
  <conditionalFormatting sqref="Y46:Y51">
    <cfRule type="cellIs" dxfId="1047" priority="80" operator="equal">
      <formula>"Muy Alta"</formula>
    </cfRule>
    <cfRule type="cellIs" dxfId="1046" priority="81" operator="equal">
      <formula>"Alta"</formula>
    </cfRule>
    <cfRule type="cellIs" dxfId="1045" priority="82" operator="equal">
      <formula>"Media"</formula>
    </cfRule>
    <cfRule type="cellIs" dxfId="1044" priority="83" operator="equal">
      <formula>"Baja"</formula>
    </cfRule>
    <cfRule type="cellIs" dxfId="1043" priority="84" operator="equal">
      <formula>"Muy Baja"</formula>
    </cfRule>
  </conditionalFormatting>
  <conditionalFormatting sqref="AA46:AA51">
    <cfRule type="cellIs" dxfId="1042" priority="75" operator="equal">
      <formula>"Catastrófico"</formula>
    </cfRule>
    <cfRule type="cellIs" dxfId="1041" priority="76" operator="equal">
      <formula>"Mayor"</formula>
    </cfRule>
    <cfRule type="cellIs" dxfId="1040" priority="77" operator="equal">
      <formula>"Moderado"</formula>
    </cfRule>
    <cfRule type="cellIs" dxfId="1039" priority="78" operator="equal">
      <formula>"Menor"</formula>
    </cfRule>
    <cfRule type="cellIs" dxfId="1038" priority="79" operator="equal">
      <formula>"Leve"</formula>
    </cfRule>
  </conditionalFormatting>
  <conditionalFormatting sqref="AC46:AC51">
    <cfRule type="cellIs" dxfId="1037" priority="71" operator="equal">
      <formula>"Extremo"</formula>
    </cfRule>
    <cfRule type="cellIs" dxfId="1036" priority="72" operator="equal">
      <formula>"Alto"</formula>
    </cfRule>
    <cfRule type="cellIs" dxfId="1035" priority="73" operator="equal">
      <formula>"Moderado"</formula>
    </cfRule>
    <cfRule type="cellIs" dxfId="1034" priority="74" operator="equal">
      <formula>"Bajo"</formula>
    </cfRule>
  </conditionalFormatting>
  <conditionalFormatting sqref="H52">
    <cfRule type="cellIs" dxfId="1033" priority="66" operator="equal">
      <formula>"Muy Alta"</formula>
    </cfRule>
    <cfRule type="cellIs" dxfId="1032" priority="67" operator="equal">
      <formula>"Alta"</formula>
    </cfRule>
    <cfRule type="cellIs" dxfId="1031" priority="68" operator="equal">
      <formula>"Media"</formula>
    </cfRule>
    <cfRule type="cellIs" dxfId="1030" priority="69" operator="equal">
      <formula>"Baja"</formula>
    </cfRule>
    <cfRule type="cellIs" dxfId="1029" priority="70" operator="equal">
      <formula>"Muy Baja"</formula>
    </cfRule>
  </conditionalFormatting>
  <conditionalFormatting sqref="N52">
    <cfRule type="cellIs" dxfId="1028" priority="62" operator="equal">
      <formula>"Extremo"</formula>
    </cfRule>
    <cfRule type="cellIs" dxfId="1027" priority="63" operator="equal">
      <formula>"Alto"</formula>
    </cfRule>
    <cfRule type="cellIs" dxfId="1026" priority="64" operator="equal">
      <formula>"Moderado"</formula>
    </cfRule>
    <cfRule type="cellIs" dxfId="1025" priority="65" operator="equal">
      <formula>"Bajo"</formula>
    </cfRule>
  </conditionalFormatting>
  <conditionalFormatting sqref="Y52:Y57">
    <cfRule type="cellIs" dxfId="1024" priority="57" operator="equal">
      <formula>"Muy Alta"</formula>
    </cfRule>
    <cfRule type="cellIs" dxfId="1023" priority="58" operator="equal">
      <formula>"Alta"</formula>
    </cfRule>
    <cfRule type="cellIs" dxfId="1022" priority="59" operator="equal">
      <formula>"Media"</formula>
    </cfRule>
    <cfRule type="cellIs" dxfId="1021" priority="60" operator="equal">
      <formula>"Baja"</formula>
    </cfRule>
    <cfRule type="cellIs" dxfId="1020" priority="61" operator="equal">
      <formula>"Muy Baja"</formula>
    </cfRule>
  </conditionalFormatting>
  <conditionalFormatting sqref="AA52:AA57">
    <cfRule type="cellIs" dxfId="1019" priority="52" operator="equal">
      <formula>"Catastrófico"</formula>
    </cfRule>
    <cfRule type="cellIs" dxfId="1018" priority="53" operator="equal">
      <formula>"Mayor"</formula>
    </cfRule>
    <cfRule type="cellIs" dxfId="1017" priority="54" operator="equal">
      <formula>"Moderado"</formula>
    </cfRule>
    <cfRule type="cellIs" dxfId="1016" priority="55" operator="equal">
      <formula>"Menor"</formula>
    </cfRule>
    <cfRule type="cellIs" dxfId="1015" priority="56" operator="equal">
      <formula>"Leve"</formula>
    </cfRule>
  </conditionalFormatting>
  <conditionalFormatting sqref="AC52:AC57">
    <cfRule type="cellIs" dxfId="1014" priority="48" operator="equal">
      <formula>"Extremo"</formula>
    </cfRule>
    <cfRule type="cellIs" dxfId="1013" priority="49" operator="equal">
      <formula>"Alto"</formula>
    </cfRule>
    <cfRule type="cellIs" dxfId="1012" priority="50" operator="equal">
      <formula>"Moderado"</formula>
    </cfRule>
    <cfRule type="cellIs" dxfId="1011" priority="51" operator="equal">
      <formula>"Bajo"</formula>
    </cfRule>
  </conditionalFormatting>
  <conditionalFormatting sqref="N58">
    <cfRule type="cellIs" dxfId="1010" priority="39" operator="equal">
      <formula>"Extremo"</formula>
    </cfRule>
    <cfRule type="cellIs" dxfId="1009" priority="40" operator="equal">
      <formula>"Alto"</formula>
    </cfRule>
    <cfRule type="cellIs" dxfId="1008" priority="41" operator="equal">
      <formula>"Moderado"</formula>
    </cfRule>
    <cfRule type="cellIs" dxfId="1007" priority="42" operator="equal">
      <formula>"Bajo"</formula>
    </cfRule>
  </conditionalFormatting>
  <conditionalFormatting sqref="Y58:Y63">
    <cfRule type="cellIs" dxfId="1006" priority="34" operator="equal">
      <formula>"Muy Alta"</formula>
    </cfRule>
    <cfRule type="cellIs" dxfId="1005" priority="35" operator="equal">
      <formula>"Alta"</formula>
    </cfRule>
    <cfRule type="cellIs" dxfId="1004" priority="36" operator="equal">
      <formula>"Media"</formula>
    </cfRule>
    <cfRule type="cellIs" dxfId="1003" priority="37" operator="equal">
      <formula>"Baja"</formula>
    </cfRule>
    <cfRule type="cellIs" dxfId="1002" priority="38" operator="equal">
      <formula>"Muy Baja"</formula>
    </cfRule>
  </conditionalFormatting>
  <conditionalFormatting sqref="AA58:AA63">
    <cfRule type="cellIs" dxfId="1001" priority="29" operator="equal">
      <formula>"Catastrófico"</formula>
    </cfRule>
    <cfRule type="cellIs" dxfId="1000" priority="30" operator="equal">
      <formula>"Mayor"</formula>
    </cfRule>
    <cfRule type="cellIs" dxfId="999" priority="31" operator="equal">
      <formula>"Moderado"</formula>
    </cfRule>
    <cfRule type="cellIs" dxfId="998" priority="32" operator="equal">
      <formula>"Menor"</formula>
    </cfRule>
    <cfRule type="cellIs" dxfId="997" priority="33" operator="equal">
      <formula>"Leve"</formula>
    </cfRule>
  </conditionalFormatting>
  <conditionalFormatting sqref="AC58:AC63">
    <cfRule type="cellIs" dxfId="996" priority="25" operator="equal">
      <formula>"Extremo"</formula>
    </cfRule>
    <cfRule type="cellIs" dxfId="995" priority="26" operator="equal">
      <formula>"Alto"</formula>
    </cfRule>
    <cfRule type="cellIs" dxfId="994" priority="27" operator="equal">
      <formula>"Moderado"</formula>
    </cfRule>
    <cfRule type="cellIs" dxfId="993" priority="28" operator="equal">
      <formula>"Bajo"</formula>
    </cfRule>
  </conditionalFormatting>
  <conditionalFormatting sqref="H64">
    <cfRule type="cellIs" dxfId="992" priority="20" operator="equal">
      <formula>"Muy Alta"</formula>
    </cfRule>
    <cfRule type="cellIs" dxfId="991" priority="21" operator="equal">
      <formula>"Alta"</formula>
    </cfRule>
    <cfRule type="cellIs" dxfId="990" priority="22" operator="equal">
      <formula>"Media"</formula>
    </cfRule>
    <cfRule type="cellIs" dxfId="989" priority="23" operator="equal">
      <formula>"Baja"</formula>
    </cfRule>
    <cfRule type="cellIs" dxfId="988" priority="24" operator="equal">
      <formula>"Muy Baja"</formula>
    </cfRule>
  </conditionalFormatting>
  <conditionalFormatting sqref="N64">
    <cfRule type="cellIs" dxfId="987" priority="16" operator="equal">
      <formula>"Extremo"</formula>
    </cfRule>
    <cfRule type="cellIs" dxfId="986" priority="17" operator="equal">
      <formula>"Alto"</formula>
    </cfRule>
    <cfRule type="cellIs" dxfId="985" priority="18" operator="equal">
      <formula>"Moderado"</formula>
    </cfRule>
    <cfRule type="cellIs" dxfId="984" priority="19" operator="equal">
      <formula>"Bajo"</formula>
    </cfRule>
  </conditionalFormatting>
  <conditionalFormatting sqref="Y64:Y69">
    <cfRule type="cellIs" dxfId="983" priority="11" operator="equal">
      <formula>"Muy Alta"</formula>
    </cfRule>
    <cfRule type="cellIs" dxfId="982" priority="12" operator="equal">
      <formula>"Alta"</formula>
    </cfRule>
    <cfRule type="cellIs" dxfId="981" priority="13" operator="equal">
      <formula>"Media"</formula>
    </cfRule>
    <cfRule type="cellIs" dxfId="980" priority="14" operator="equal">
      <formula>"Baja"</formula>
    </cfRule>
    <cfRule type="cellIs" dxfId="979" priority="15" operator="equal">
      <formula>"Muy Baja"</formula>
    </cfRule>
  </conditionalFormatting>
  <conditionalFormatting sqref="AA64:AA69">
    <cfRule type="cellIs" dxfId="978" priority="6" operator="equal">
      <formula>"Catastrófico"</formula>
    </cfRule>
    <cfRule type="cellIs" dxfId="977" priority="7" operator="equal">
      <formula>"Mayor"</formula>
    </cfRule>
    <cfRule type="cellIs" dxfId="976" priority="8" operator="equal">
      <formula>"Moderado"</formula>
    </cfRule>
    <cfRule type="cellIs" dxfId="975" priority="9" operator="equal">
      <formula>"Menor"</formula>
    </cfRule>
    <cfRule type="cellIs" dxfId="974" priority="10" operator="equal">
      <formula>"Leve"</formula>
    </cfRule>
  </conditionalFormatting>
  <conditionalFormatting sqref="AC64:AC69">
    <cfRule type="cellIs" dxfId="973" priority="2" operator="equal">
      <formula>"Extremo"</formula>
    </cfRule>
    <cfRule type="cellIs" dxfId="972" priority="3" operator="equal">
      <formula>"Alto"</formula>
    </cfRule>
    <cfRule type="cellIs" dxfId="971" priority="4" operator="equal">
      <formula>"Moderado"</formula>
    </cfRule>
    <cfRule type="cellIs" dxfId="970" priority="5" operator="equal">
      <formula>"Bajo"</formula>
    </cfRule>
  </conditionalFormatting>
  <conditionalFormatting sqref="K10:K69">
    <cfRule type="containsText" dxfId="969"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procesos\[2mapa de riesgos tic.xlsx]Opciones Tratamiento'!#REF!,AD10='F:\ESCRITORIO\respaldo\anticorrupción\2023\mapas de riesgos por procesos\[2mapa de riesgos tic.xlsx]Opciones Tratamiento'!#REF!,AD10='F:\ESCRITORIO\respaldo\anticorrupción\2023\mapas de riesgos por procesos\[2mapa de riesgos tic.xlsx]Opciones Tratamiento'!#REF!),ISBLANK(AD10),ISTEXT(AD10))</xm:f>
          </x14:formula1>
          <xm:sqref>AH10:AH22 AH24:AH69</xm:sqref>
        </x14:dataValidation>
        <x14:dataValidation type="custom" allowBlank="1" showInputMessage="1" showErrorMessage="1" error="Recuerde que las acciones se generan bajo la medida de mitigar el riesgo">
          <x14:formula1>
            <xm:f>IF(OR(AD10='F:\ESCRITORIO\respaldo\anticorrupción\2023\mapas de riesgos por procesos\[2mapa de riesgos tic.xlsx]Opciones Tratamiento'!#REF!,AD10='F:\ESCRITORIO\respaldo\anticorrupción\2023\mapas de riesgos por procesos\[2mapa de riesgos tic.xlsx]Opciones Tratamiento'!#REF!,AD10='F:\ESCRITORIO\respaldo\anticorrupción\2023\mapas de riesgos por procesos\[2mapa de riesgos tic.xlsx]Opciones Tratamiento'!#REF!),ISBLANK(AD10),ISTEXT(AD10))</xm:f>
          </x14:formula1>
          <xm:sqref>AI10:AI69</xm:sqref>
        </x14:dataValidation>
        <x14:dataValidation type="custom" allowBlank="1" showInputMessage="1" showErrorMessage="1" error="Recuerde que las acciones se generan bajo la medida de mitigar el riesgo">
          <x14:formula1>
            <xm:f>IF(OR(AD10='F:\ESCRITORIO\respaldo\anticorrupción\2023\mapas de riesgos por procesos\[2mapa de riesgos tic.xlsx]Opciones Tratamiento'!#REF!,AD10='F:\ESCRITORIO\respaldo\anticorrupción\2023\mapas de riesgos por procesos\[2mapa de riesgos tic.xlsx]Opciones Tratamiento'!#REF!,AD10='F:\ESCRITORIO\respaldo\anticorrupción\2023\mapas de riesgos por procesos\[2mapa de riesgos tic.xlsx]Opciones Tratamiento'!#REF!),ISBLANK(AD10),ISTEXT(AD10))</xm:f>
          </x14:formula1>
          <xm:sqref>AG10:AG69</xm:sqref>
        </x14:dataValidation>
        <x14:dataValidation type="custom" allowBlank="1" showInputMessage="1" showErrorMessage="1" error="Recuerde que las acciones se generan bajo la medida de mitigar el riesgo">
          <x14:formula1>
            <xm:f>IF(OR(AD10='F:\ESCRITORIO\respaldo\anticorrupción\2023\mapas de riesgos por procesos\[2mapa de riesgos tic.xlsx]Opciones Tratamiento'!#REF!,AD10='F:\ESCRITORIO\respaldo\anticorrupción\2023\mapas de riesgos por procesos\[2mapa de riesgos tic.xlsx]Opciones Tratamiento'!#REF!,AD10='F:\ESCRITORIO\respaldo\anticorrupción\2023\mapas de riesgos por procesos\[2mapa de riesgos tic.xlsx]Opciones Tratamiento'!#REF!),ISBLANK(AD10),ISTEXT(AD10))</xm:f>
          </x14:formula1>
          <xm:sqref>AF10:AF69</xm:sqref>
        </x14:dataValidation>
        <x14:dataValidation type="custom" allowBlank="1" showInputMessage="1" showErrorMessage="1" error="Recuerde que las acciones se generan bajo la medida de mitigar el riesgo">
          <x14:formula1>
            <xm:f>IF(OR(AD10='F:\ESCRITORIO\respaldo\anticorrupción\2023\mapas de riesgos por procesos\[2mapa de riesgos tic.xlsx]Opciones Tratamiento'!#REF!,AD10='F:\ESCRITORIO\respaldo\anticorrupción\2023\mapas de riesgos por procesos\[2mapa de riesgos tic.xlsx]Opciones Tratamiento'!#REF!,AD10='F:\ESCRITORIO\respaldo\anticorrupción\2023\mapas de riesgos por procesos\[2mapa de riesgos tic.xlsx]Opciones Tratamiento'!#REF!),ISBLANK(AD10),ISTEXT(AD10))</xm:f>
          </x14:formula1>
          <xm:sqref>AE10:AE69</xm:sqref>
        </x14:dataValidation>
        <x14:dataValidation type="list" allowBlank="1" showInputMessage="1" showErrorMessage="1">
          <x14:formula1>
            <xm:f>'F:\ESCRITORIO\respaldo\anticorrupción\2023\mapas de riesgos por procesos\[2mapa de riesgos tic.xlsx]Tabla Impacto'!#REF!</xm:f>
          </x14:formula1>
          <xm:sqref>J10:J69</xm:sqref>
        </x14:dataValidation>
        <x14:dataValidation type="list" allowBlank="1" showInputMessage="1" showErrorMessage="1">
          <x14:formula1>
            <xm:f>'F:\ESCRITORIO\respaldo\anticorrupción\2023\mapas de riesgos por procesos\[2mapa de riesgos tic.xlsx]Opciones Tratamiento'!#REF!</xm:f>
          </x14:formula1>
          <xm:sqref>AD10:AD69</xm:sqref>
        </x14:dataValidation>
        <x14:dataValidation type="list" allowBlank="1" showInputMessage="1" showErrorMessage="1">
          <x14:formula1>
            <xm:f>'F:\ESCRITORIO\respaldo\anticorrupción\2023\mapas de riesgos por procesos\[2mapa de riesgos tic.xlsx]Opciones Tratamiento'!#REF!</xm:f>
          </x14:formula1>
          <xm:sqref>B10:B69</xm:sqref>
        </x14:dataValidation>
        <x14:dataValidation type="list" allowBlank="1" showInputMessage="1" showErrorMessage="1">
          <x14:formula1>
            <xm:f>'F:\ESCRITORIO\respaldo\anticorrupción\2023\mapas de riesgos por procesos\[2mapa de riesgos tic.xlsx]Opciones Tratamiento'!#REF!</xm:f>
          </x14:formula1>
          <xm:sqref>F10:F69</xm:sqref>
        </x14:dataValidation>
        <x14:dataValidation type="list" allowBlank="1" showInputMessage="1" showErrorMessage="1">
          <x14:formula1>
            <xm:f>'F:\ESCRITORIO\respaldo\anticorrupción\2023\mapas de riesgos por procesos\[2mapa de riesgos tic.xlsx]Tabla Valoración controles'!#REF!</xm:f>
          </x14:formula1>
          <xm:sqref>W10:W69</xm:sqref>
        </x14:dataValidation>
        <x14:dataValidation type="list" allowBlank="1" showInputMessage="1" showErrorMessage="1">
          <x14:formula1>
            <xm:f>'F:\ESCRITORIO\respaldo\anticorrupción\2023\mapas de riesgos por procesos\[2mapa de riesgos tic.xlsx]Opciones Tratamiento'!#REF!</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'F:\ESCRITORIO\respaldo\anticorrupción\2023\mapas de riesgos por procesos\[2mapa de riesgos tic.xlsx]Tabla Valoración controles'!#REF!</xm:f>
          </x14:formula1>
          <xm:sqref>V10:V69</xm:sqref>
        </x14:dataValidation>
        <x14:dataValidation type="list" allowBlank="1" showInputMessage="1" showErrorMessage="1">
          <x14:formula1>
            <xm:f>'F:\ESCRITORIO\respaldo\anticorrupción\2023\mapas de riesgos por procesos\[2mapa de riesgos tic.xlsx]Tabla Valoración controles'!#REF!</xm:f>
          </x14:formula1>
          <xm:sqref>U10:U69</xm:sqref>
        </x14:dataValidation>
        <x14:dataValidation type="list" allowBlank="1" showInputMessage="1" showErrorMessage="1">
          <x14:formula1>
            <xm:f>'F:\ESCRITORIO\respaldo\anticorrupción\2023\mapas de riesgos por procesos\[2mapa de riesgos tic.xlsx]Tabla Valoración controles'!#REF!</xm:f>
          </x14:formula1>
          <xm:sqref>S10:S69</xm:sqref>
        </x14:dataValidation>
        <x14:dataValidation type="list" allowBlank="1" showInputMessage="1" showErrorMessage="1">
          <x14:formula1>
            <xm:f>'F:\ESCRITORIO\respaldo\anticorrupción\2023\mapas de riesgos por procesos\[2mapa de riesgos tic.xlsx]Tabla Valoración controles'!#REF!</xm:f>
          </x14:formula1>
          <xm:sqref>R10:R69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1"/>
  <sheetViews>
    <sheetView topLeftCell="A19" workbookViewId="0">
      <selection activeCell="C8" sqref="C8:C9"/>
    </sheetView>
  </sheetViews>
  <sheetFormatPr baseColWidth="10" defaultColWidth="11.42578125" defaultRowHeight="16.5" x14ac:dyDescent="0.3"/>
  <cols>
    <col min="1" max="1" width="4" style="94" bestFit="1" customWidth="1"/>
    <col min="2" max="2" width="67.85546875" style="94" customWidth="1"/>
    <col min="3" max="4" width="34.7109375" style="94" customWidth="1"/>
    <col min="5" max="5" width="115.85546875" style="96" customWidth="1"/>
    <col min="6" max="6" width="55.5703125" style="97" customWidth="1"/>
    <col min="7" max="7" width="34.42578125" style="96" customWidth="1"/>
    <col min="8" max="8" width="30.5703125" style="96" customWidth="1"/>
    <col min="9" max="9" width="28.42578125" style="96" customWidth="1"/>
    <col min="10" max="10" width="27.28515625" style="96" bestFit="1" customWidth="1"/>
    <col min="11" max="11" width="30.5703125" style="96" hidden="1" customWidth="1"/>
    <col min="12" max="14" width="30.28515625" style="96" customWidth="1"/>
    <col min="15" max="15" width="5.85546875" style="96" customWidth="1"/>
    <col min="16" max="16" width="110.85546875" style="96" customWidth="1"/>
    <col min="17" max="17" width="32.140625" style="96" customWidth="1"/>
    <col min="18" max="18" width="6.85546875" style="96" customWidth="1"/>
    <col min="19" max="19" width="5" style="96" customWidth="1"/>
    <col min="20" max="20" width="10" style="96" bestFit="1" customWidth="1"/>
    <col min="21" max="23" width="11.140625" style="96" bestFit="1" customWidth="1"/>
    <col min="24" max="24" width="38.28515625" style="96" hidden="1" customWidth="1"/>
    <col min="25" max="25" width="8.7109375" style="96" customWidth="1"/>
    <col min="26" max="26" width="10.42578125" style="96" customWidth="1"/>
    <col min="27" max="27" width="18.85546875" style="96" customWidth="1"/>
    <col min="28" max="28" width="21.85546875" style="96" customWidth="1"/>
    <col min="29" max="29" width="8.42578125" style="96" customWidth="1"/>
    <col min="30" max="30" width="12.5703125" style="96" customWidth="1"/>
    <col min="31" max="31" width="36.7109375" style="96" customWidth="1"/>
    <col min="32" max="32" width="18.85546875" style="96" customWidth="1"/>
    <col min="33" max="33" width="16.85546875" style="96" customWidth="1"/>
    <col min="34" max="34" width="14.85546875" style="96" customWidth="1"/>
    <col min="35" max="35" width="18.5703125" style="96" customWidth="1"/>
    <col min="36" max="36" width="21" style="96" customWidth="1"/>
    <col min="37" max="16384" width="11.42578125" style="96"/>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95"/>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9.75" customHeight="1" x14ac:dyDescent="0.3">
      <c r="A4" s="342" t="s">
        <v>1</v>
      </c>
      <c r="B4" s="343"/>
      <c r="C4" s="534" t="s">
        <v>225</v>
      </c>
      <c r="D4" s="535"/>
      <c r="E4" s="535"/>
      <c r="F4" s="535"/>
      <c r="G4" s="535"/>
      <c r="H4" s="535"/>
      <c r="I4" s="535"/>
      <c r="J4" s="535"/>
      <c r="K4" s="535"/>
      <c r="L4" s="535"/>
      <c r="M4" s="535"/>
      <c r="N4" s="536"/>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93.75" customHeight="1" x14ac:dyDescent="0.3">
      <c r="A5" s="342" t="s">
        <v>3</v>
      </c>
      <c r="B5" s="343"/>
      <c r="C5" s="428" t="s">
        <v>226</v>
      </c>
      <c r="D5" s="429"/>
      <c r="E5" s="429"/>
      <c r="F5" s="429"/>
      <c r="G5" s="429"/>
      <c r="H5" s="429"/>
      <c r="I5" s="429"/>
      <c r="J5" s="429"/>
      <c r="K5" s="429"/>
      <c r="L5" s="429"/>
      <c r="M5" s="429"/>
      <c r="N5" s="430"/>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342" t="s">
        <v>5</v>
      </c>
      <c r="B6" s="343"/>
      <c r="C6" s="531" t="s">
        <v>227</v>
      </c>
      <c r="D6" s="532"/>
      <c r="E6" s="532"/>
      <c r="F6" s="532"/>
      <c r="G6" s="532"/>
      <c r="H6" s="532"/>
      <c r="I6" s="532"/>
      <c r="J6" s="532"/>
      <c r="K6" s="532"/>
      <c r="L6" s="532"/>
      <c r="M6" s="532"/>
      <c r="N6" s="53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94.5" customHeight="1"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409.5" customHeight="1" x14ac:dyDescent="0.25">
      <c r="A10" s="444">
        <v>1</v>
      </c>
      <c r="B10" s="507" t="s">
        <v>68</v>
      </c>
      <c r="C10" s="510" t="s">
        <v>228</v>
      </c>
      <c r="D10" s="510" t="s">
        <v>134</v>
      </c>
      <c r="E10" s="513" t="s">
        <v>229</v>
      </c>
      <c r="F10" s="470" t="s">
        <v>85</v>
      </c>
      <c r="G10" s="498">
        <v>1000</v>
      </c>
      <c r="H10" s="485" t="str">
        <f>IF(G10&lt;=0,"",IF(G10&lt;=2,"Muy Baja",IF(G10&lt;=24,"Baja",IF(G10&lt;=500,"Media",IF(G10&lt;=5000,"Alta","Muy Alta")))))</f>
        <v>Alta</v>
      </c>
      <c r="I10" s="482">
        <f>IF(H10="","",IF(H10="Muy Baja",0.2,IF(H10="Baja",0.4,IF(H10="Media",0.6,IF(H10="Alta",0.8,IF(H10="Muy Alta",1,))))))</f>
        <v>0.8</v>
      </c>
      <c r="J10" s="501" t="s">
        <v>137</v>
      </c>
      <c r="K10" s="380" t="str">
        <f>IF(NOT(ISERROR(MATCH(J10,'[11]Tabla Impacto'!$B$221:$B$223,0))),'[11]Tabla Impacto'!$F$223&amp;"Por favor no seleccionar los criterios de impacto(Afectación Económica o presupuestal y Pérdida Reputacional)",J10)</f>
        <v xml:space="preserve">     El riesgo afecta la imagen de alguna área de la organización</v>
      </c>
      <c r="L10" s="504" t="str">
        <f>IF(OR(K10='[11]Tabla Impacto'!$C$11,K10='[11]Tabla Impacto'!$D$11),"Leve",IF(OR(K10='[11]Tabla Impacto'!$C$12,K10='[11]Tabla Impacto'!$D$12),"Menor",IF(OR(K10='[11]Tabla Impacto'!$C$13,K10='[11]Tabla Impacto'!$D$13),"Moderado",IF(OR(K10='[11]Tabla Impacto'!$C$14,K10='[11]Tabla Impacto'!$D$14),"Mayor",IF(OR(K10='[11]Tabla Impacto'!$C$15,K10='[11]Tabla Impacto'!$D$15),"Catastrófico","")))))</f>
        <v>Leve</v>
      </c>
      <c r="M10" s="479">
        <f>IF(L10="","",IF(L10="Leve",0.2,IF(L10="Menor",0.4,IF(L10="Moderado",0.6,IF(L10="Mayor",0.8,IF(L10="Catastrófico",1,))))))</f>
        <v>0.2</v>
      </c>
      <c r="N10" s="4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30">
        <v>1</v>
      </c>
      <c r="P10" s="41" t="s">
        <v>230</v>
      </c>
      <c r="Q10" s="42" t="str">
        <f>IF(OR(R10="Preventivo",R10="Detectivo"),"Probabilidad",IF(R10="Correctivo","Impacto",""))</f>
        <v>Probabilidad</v>
      </c>
      <c r="R10" s="43" t="s">
        <v>143</v>
      </c>
      <c r="S10" s="43" t="s">
        <v>53</v>
      </c>
      <c r="T10" s="44" t="str">
        <f>IF(AND(R10="Preventivo",S10="Automático"),"50%",IF(AND(R10="Preventivo",S10="Manual"),"40%",IF(AND(R10="Detectivo",S10="Automático"),"40%",IF(AND(R10="Detectivo",S10="Manual"),"30%",IF(AND(R10="Correctivo",S10="Automático"),"35%",IF(AND(R10="Correctivo",S10="Manual"),"25%",""))))))</f>
        <v>30%</v>
      </c>
      <c r="U10" s="45" t="s">
        <v>79</v>
      </c>
      <c r="V10" s="45" t="s">
        <v>55</v>
      </c>
      <c r="W10" s="45" t="s">
        <v>56</v>
      </c>
      <c r="X10" s="46">
        <f>IFERROR(IF(Q10="Probabilidad",(I10-(+I10*T10)),IF(Q10="Impacto",I10,"")),"")</f>
        <v>0.56000000000000005</v>
      </c>
      <c r="Y10" s="47" t="str">
        <f>IFERROR(IF(X10="","",IF(X10&lt;=0.2,"Muy Baja",IF(X10&lt;=0.4,"Baja",IF(X10&lt;=0.6,"Media",IF(X10&lt;=0.8,"Alta","Muy Alta"))))),"")</f>
        <v>Media</v>
      </c>
      <c r="Z10" s="48">
        <f>+X10</f>
        <v>0.56000000000000005</v>
      </c>
      <c r="AA10" s="47" t="str">
        <f>IFERROR(IF(AB10="","",IF(AB10&lt;=0.2,"Leve",IF(AB10&lt;=0.4,"Menor",IF(AB10&lt;=0.6,"Moderado",IF(AB10&lt;=0.8,"Mayor","Catastrófico"))))),"")</f>
        <v>Leve</v>
      </c>
      <c r="AB10" s="49">
        <f>IFERROR(IF(Q10="Impacto",(M10-(+M10*T10)),IF(Q10="Probabilidad",M10,"")),"")</f>
        <v>0.2</v>
      </c>
      <c r="AC10" s="5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1"/>
      <c r="AE10" s="52"/>
      <c r="AF10" s="53"/>
      <c r="AG10" s="54"/>
      <c r="AH10" s="54"/>
      <c r="AI10" s="52"/>
      <c r="AJ10" s="53"/>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45" customHeight="1" x14ac:dyDescent="0.3">
      <c r="A11" s="445"/>
      <c r="B11" s="508"/>
      <c r="C11" s="511"/>
      <c r="D11" s="511"/>
      <c r="E11" s="514"/>
      <c r="F11" s="471"/>
      <c r="G11" s="499"/>
      <c r="H11" s="486"/>
      <c r="I11" s="483"/>
      <c r="J11" s="502"/>
      <c r="K11" s="381">
        <f ca="1">IF(NOT(ISERROR(MATCH(J11,_xlfn.ANCHORARRAY(E21),0))),I23&amp;"Por favor no seleccionar los criterios de impacto",J11)</f>
        <v>0</v>
      </c>
      <c r="L11" s="505"/>
      <c r="M11" s="480"/>
      <c r="N11" s="489"/>
      <c r="O11" s="30">
        <v>2</v>
      </c>
      <c r="P11" s="55" t="s">
        <v>140</v>
      </c>
      <c r="Q11" s="42" t="str">
        <f>IF(OR(R11="Preventivo",R11="Detectivo"),"Probabilidad",IF(R11="Correctivo","Impacto",""))</f>
        <v>Impacto</v>
      </c>
      <c r="R11" s="56" t="s">
        <v>139</v>
      </c>
      <c r="S11" s="57" t="s">
        <v>53</v>
      </c>
      <c r="T11" s="58" t="str">
        <f t="shared" ref="T11:T14" si="0">IF(AND(R11="Preventivo",S11="Automático"),"50%",IF(AND(R11="Preventivo",S11="Manual"),"40%",IF(AND(R11="Detectivo",S11="Automático"),"40%",IF(AND(R11="Detectivo",S11="Manual"),"30%",IF(AND(R11="Correctivo",S11="Automático"),"35%",IF(AND(R11="Correctivo",S11="Manual"),"25%",""))))))</f>
        <v>25%</v>
      </c>
      <c r="U11" s="57" t="s">
        <v>54</v>
      </c>
      <c r="V11" s="57" t="s">
        <v>55</v>
      </c>
      <c r="W11" s="57" t="s">
        <v>56</v>
      </c>
      <c r="X11" s="46">
        <f>IFERROR(IF(AND(Q10="Probabilidad",Q11="Probabilidad"),(Z10-(+Z10*T11)),IF(Q11="Probabilidad",(I10-(+I10*T11)),IF(Q11="Impacto",Z10,""))),"")</f>
        <v>0.56000000000000005</v>
      </c>
      <c r="Y11" s="47" t="str">
        <f t="shared" ref="Y11:Y68" si="1">IFERROR(IF(X11="","",IF(X11&lt;=0.2,"Muy Baja",IF(X11&lt;=0.4,"Baja",IF(X11&lt;=0.6,"Media",IF(X11&lt;=0.8,"Alta","Muy Alta"))))),"")</f>
        <v>Media</v>
      </c>
      <c r="Z11" s="48">
        <f t="shared" ref="Z11:Z14" si="2">+X11</f>
        <v>0.56000000000000005</v>
      </c>
      <c r="AA11" s="47" t="str">
        <f t="shared" ref="AA11:AA68" si="3">IFERROR(IF(AB11="","",IF(AB11&lt;=0.2,"Leve",IF(AB11&lt;=0.4,"Menor",IF(AB11&lt;=0.6,"Moderado",IF(AB11&lt;=0.8,"Mayor","Catastrófico"))))),"")</f>
        <v>Leve</v>
      </c>
      <c r="AB11" s="48">
        <f>IFERROR(IF(AND(Q10="Impacto",Q11="Impacto"),(AB10-(+AB10*T11)),IF(Q11="Impacto",(M10-(+M10*T11)),IF(Q11="Probabilidad",AB10,""))),"")</f>
        <v>0.15000000000000002</v>
      </c>
      <c r="AC11" s="50" t="str">
        <f t="shared" ref="AC11:AC14"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1" t="s">
        <v>142</v>
      </c>
      <c r="AE11" s="52"/>
      <c r="AF11" s="53"/>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33.6" customHeight="1" x14ac:dyDescent="0.3">
      <c r="A12" s="445"/>
      <c r="B12" s="508"/>
      <c r="C12" s="511"/>
      <c r="D12" s="511"/>
      <c r="E12" s="514"/>
      <c r="F12" s="471"/>
      <c r="G12" s="499"/>
      <c r="H12" s="486"/>
      <c r="I12" s="483"/>
      <c r="J12" s="502"/>
      <c r="K12" s="381">
        <f ca="1">IF(NOT(ISERROR(MATCH(J12,_xlfn.ANCHORARRAY(E23),0))),I25&amp;"Por favor no seleccionar los criterios de impacto",J12)</f>
        <v>0</v>
      </c>
      <c r="L12" s="505"/>
      <c r="M12" s="480"/>
      <c r="N12" s="489"/>
      <c r="O12" s="30">
        <v>4</v>
      </c>
      <c r="P12" s="59"/>
      <c r="Q12" s="60" t="str">
        <f t="shared" ref="Q12:Q14" si="5">IF(OR(R12="Preventivo",R12="Detectivo"),"Probabilidad",IF(R12="Correctivo","Impacto",""))</f>
        <v>Probabilidad</v>
      </c>
      <c r="R12" s="57" t="s">
        <v>143</v>
      </c>
      <c r="S12" s="57" t="s">
        <v>53</v>
      </c>
      <c r="T12" s="58" t="str">
        <f t="shared" si="0"/>
        <v>30%</v>
      </c>
      <c r="U12" s="57" t="s">
        <v>79</v>
      </c>
      <c r="V12" s="57" t="s">
        <v>55</v>
      </c>
      <c r="W12" s="57" t="s">
        <v>56</v>
      </c>
      <c r="X12" s="46" t="str">
        <f>IFERROR(IF(AND(#REF!="Probabilidad",Q12="Probabilidad"),(#REF!-(+#REF!*T12)),IF(AND(#REF!="Impacto",Q12="Probabilidad"),(Z11-(+Z11*T12)),IF(Q12="Impacto",#REF!,""))),"")</f>
        <v/>
      </c>
      <c r="Y12" s="61" t="str">
        <f t="shared" si="1"/>
        <v/>
      </c>
      <c r="Z12" s="62" t="str">
        <f t="shared" si="2"/>
        <v/>
      </c>
      <c r="AA12" s="61" t="str">
        <f t="shared" si="3"/>
        <v/>
      </c>
      <c r="AB12" s="62" t="str">
        <f>IFERROR(IF(AND(#REF!="Impacto",Q12="Impacto"),(#REF!-(+#REF!*T12)),IF(AND(#REF!="Probabilidad",Q12="Impacto"),(AB11-(+AB11*T12)),IF(Q12="Probabilidad",#REF!,""))),"")</f>
        <v/>
      </c>
      <c r="AC12" s="6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51" t="s">
        <v>142</v>
      </c>
      <c r="AE12" s="52"/>
      <c r="AF12" s="53"/>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33.6" customHeight="1" x14ac:dyDescent="0.3">
      <c r="A13" s="445"/>
      <c r="B13" s="508"/>
      <c r="C13" s="511"/>
      <c r="D13" s="511"/>
      <c r="E13" s="514"/>
      <c r="F13" s="471"/>
      <c r="G13" s="499"/>
      <c r="H13" s="486"/>
      <c r="I13" s="483"/>
      <c r="J13" s="502"/>
      <c r="K13" s="381">
        <f ca="1">IF(NOT(ISERROR(MATCH(J13,_xlfn.ANCHORARRAY(E24),0))),I26&amp;"Por favor no seleccionar los criterios de impacto",J13)</f>
        <v>0</v>
      </c>
      <c r="L13" s="505"/>
      <c r="M13" s="480"/>
      <c r="N13" s="489"/>
      <c r="O13" s="30">
        <v>5</v>
      </c>
      <c r="P13" s="59"/>
      <c r="Q13" s="60" t="str">
        <f t="shared" si="5"/>
        <v/>
      </c>
      <c r="R13" s="57"/>
      <c r="S13" s="57"/>
      <c r="T13" s="58" t="str">
        <f t="shared" si="0"/>
        <v/>
      </c>
      <c r="U13" s="57"/>
      <c r="V13" s="57"/>
      <c r="W13" s="57"/>
      <c r="X13" s="46" t="str">
        <f>IFERROR(IF(AND(Q12="Probabilidad",Q13="Probabilidad"),(Z12-(+Z12*T13)),IF(AND(Q12="Impacto",Q13="Probabilidad"),(#REF!-(+#REF!*T13)),IF(Q13="Impacto",Z12,""))),"")</f>
        <v/>
      </c>
      <c r="Y13" s="61" t="str">
        <f t="shared" si="1"/>
        <v/>
      </c>
      <c r="Z13" s="62" t="str">
        <f t="shared" si="2"/>
        <v/>
      </c>
      <c r="AA13" s="61" t="str">
        <f t="shared" si="3"/>
        <v/>
      </c>
      <c r="AB13" s="62" t="str">
        <f>IFERROR(IF(AND(Q12="Impacto",Q13="Impacto"),(AB12-(+AB12*T13)),IF(AND(Q12="Probabilidad",Q13="Impacto"),(#REF!-(+#REF!*T13)),IF(Q13="Probabilidad",AB12,""))),"")</f>
        <v/>
      </c>
      <c r="AC13" s="63" t="str">
        <f t="shared" si="4"/>
        <v/>
      </c>
      <c r="AD13" s="51"/>
      <c r="AE13" s="52"/>
      <c r="AF13" s="53"/>
      <c r="AG13" s="54"/>
      <c r="AH13" s="54"/>
      <c r="AI13" s="52"/>
      <c r="AJ13" s="53"/>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33.6" customHeight="1" x14ac:dyDescent="0.3">
      <c r="A14" s="447"/>
      <c r="B14" s="509"/>
      <c r="C14" s="512"/>
      <c r="D14" s="512"/>
      <c r="E14" s="515"/>
      <c r="F14" s="472"/>
      <c r="G14" s="500"/>
      <c r="H14" s="487"/>
      <c r="I14" s="484"/>
      <c r="J14" s="503"/>
      <c r="K14" s="382">
        <f ca="1">IF(NOT(ISERROR(MATCH(J14,_xlfn.ANCHORARRAY(E25),0))),I27&amp;"Por favor no seleccionar los criterios de impacto",J14)</f>
        <v>0</v>
      </c>
      <c r="L14" s="506"/>
      <c r="M14" s="481"/>
      <c r="N14" s="490"/>
      <c r="O14" s="30">
        <v>6</v>
      </c>
      <c r="P14" s="59"/>
      <c r="Q14" s="60" t="str">
        <f t="shared" si="5"/>
        <v/>
      </c>
      <c r="R14" s="57"/>
      <c r="S14" s="57"/>
      <c r="T14" s="58" t="str">
        <f t="shared" si="0"/>
        <v/>
      </c>
      <c r="U14" s="57"/>
      <c r="V14" s="57"/>
      <c r="W14" s="57"/>
      <c r="X14" s="46" t="str">
        <f t="shared" ref="X14" si="6">IFERROR(IF(AND(Q13="Probabilidad",Q14="Probabilidad"),(Z13-(+Z13*T14)),IF(AND(Q13="Impacto",Q14="Probabilidad"),(Z12-(+Z12*T14)),IF(Q14="Impacto",Z13,""))),"")</f>
        <v/>
      </c>
      <c r="Y14" s="61" t="str">
        <f t="shared" si="1"/>
        <v/>
      </c>
      <c r="Z14" s="62" t="str">
        <f t="shared" si="2"/>
        <v/>
      </c>
      <c r="AA14" s="61" t="str">
        <f t="shared" si="3"/>
        <v/>
      </c>
      <c r="AB14" s="62" t="str">
        <f t="shared" ref="AB14" si="7">IFERROR(IF(AND(Q13="Impacto",Q14="Impacto"),(AB13-(+AB13*T14)),IF(AND(Q13="Probabilidad",Q14="Impacto"),(AB12-(+AB12*T14)),IF(Q14="Probabilidad",AB13,""))),"")</f>
        <v/>
      </c>
      <c r="AC14" s="63" t="str">
        <f t="shared" si="4"/>
        <v/>
      </c>
      <c r="AD14" s="51"/>
      <c r="AE14" s="52"/>
      <c r="AF14" s="53"/>
      <c r="AG14" s="54"/>
      <c r="AH14" s="54"/>
      <c r="AI14" s="52"/>
      <c r="AJ14" s="53"/>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336" customHeight="1" x14ac:dyDescent="0.3">
      <c r="A15" s="444">
        <v>2</v>
      </c>
      <c r="B15" s="491" t="s">
        <v>45</v>
      </c>
      <c r="C15" s="494" t="s">
        <v>231</v>
      </c>
      <c r="D15" s="494" t="s">
        <v>232</v>
      </c>
      <c r="E15" s="473" t="s">
        <v>233</v>
      </c>
      <c r="F15" s="476" t="s">
        <v>49</v>
      </c>
      <c r="G15" s="455">
        <v>2</v>
      </c>
      <c r="H15" s="458" t="str">
        <f>IF(G15&lt;=0,"",IF(G15&lt;=2,"Muy Baja",IF(G15&lt;=24,"Baja",IF(G15&lt;=500,"Media",IF(G15&lt;=5000,"Alta","Muy Alta")))))</f>
        <v>Muy Baja</v>
      </c>
      <c r="I15" s="479">
        <f>IF(H15="","",IF(H15="Muy Baja",0.2,IF(H15="Baja",0.4,IF(H15="Media",0.6,IF(H15="Alta",0.8,IF(H15="Muy Alta",1,))))))</f>
        <v>0.2</v>
      </c>
      <c r="J15" s="464" t="s">
        <v>147</v>
      </c>
      <c r="K15" s="482" t="str">
        <f>IF(NOT(ISERROR(MATCH(J15,'[11]Tabla Impacto'!$B$221:$B$223,0))),'[11]Tabla Impacto'!$F$223&amp;"Por favor no seleccionar los criterios de impacto(Afectación Económica o presupuestal y Pérdida Reputacional)",J15)</f>
        <v xml:space="preserve">     Mayor a 500 SMLMV </v>
      </c>
      <c r="L15" s="485" t="str">
        <f>IF(OR(K15='[11]Tabla Impacto'!$C$11,K15='[11]Tabla Impacto'!$D$11),"Leve",IF(OR(K15='[11]Tabla Impacto'!$C$12,K15='[11]Tabla Impacto'!$D$12),"Menor",IF(OR(K15='[11]Tabla Impacto'!$C$13,K15='[11]Tabla Impacto'!$D$13),"Moderado",IF(OR(K15='[11]Tabla Impacto'!$C$14,K15='[11]Tabla Impacto'!$D$14),"Mayor",IF(OR(K15='[11]Tabla Impacto'!$C$15,K15='[11]Tabla Impacto'!$D$15),"Catastrófico","")))))</f>
        <v>Catastrófico</v>
      </c>
      <c r="M15" s="482">
        <f>IF(L15="","",IF(L15="Leve",0.2,IF(L15="Menor",0.4,IF(L15="Moderado",0.6,IF(L15="Mayor",0.8,IF(L15="Catastrófico",1,))))))</f>
        <v>1</v>
      </c>
      <c r="N15" s="520"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Extremo</v>
      </c>
      <c r="O15" s="30">
        <v>1</v>
      </c>
      <c r="P15" s="41" t="s">
        <v>234</v>
      </c>
      <c r="Q15" s="60" t="str">
        <f>IF(OR(R15="Preventivo",R15="Detectivo"),"Probabilidad",IF(R15="Correctivo","Impacto",""))</f>
        <v>Probabilidad</v>
      </c>
      <c r="R15" s="64" t="s">
        <v>52</v>
      </c>
      <c r="S15" s="64" t="s">
        <v>53</v>
      </c>
      <c r="T15" s="65" t="str">
        <f>IF(AND(R15="Preventivo",S15="Automático"),"50%",IF(AND(R15="Preventivo",S15="Manual"),"40%",IF(AND(R15="Detectivo",S15="Automático"),"40%",IF(AND(R15="Detectivo",S15="Manual"),"30%",IF(AND(R15="Correctivo",S15="Automático"),"35%",IF(AND(R15="Correctivo",S15="Manual"),"25%",""))))))</f>
        <v>40%</v>
      </c>
      <c r="U15" s="64" t="s">
        <v>54</v>
      </c>
      <c r="V15" s="64" t="s">
        <v>55</v>
      </c>
      <c r="W15" s="64" t="s">
        <v>56</v>
      </c>
      <c r="X15" s="46">
        <f>IFERROR(IF(Q15="Probabilidad",(I15-(+I15*T15)),IF(Q15="Impacto",I15,"")),"")</f>
        <v>0.12</v>
      </c>
      <c r="Y15" s="66" t="str">
        <f>IFERROR(IF(X15="","",IF(X15&lt;=0.2,"Muy Baja",IF(X15&lt;=0.4,"Baja",IF(X15&lt;=0.6,"Media",IF(X15&lt;=0.8,"Alta","Muy Alta"))))),"")</f>
        <v>Muy Baja</v>
      </c>
      <c r="Z15" s="67">
        <f>+X15</f>
        <v>0.12</v>
      </c>
      <c r="AA15" s="66" t="str">
        <f>IFERROR(IF(AB15="","",IF(AB15&lt;=0.2,"Leve",IF(AB15&lt;=0.4,"Menor",IF(AB15&lt;=0.6,"Moderado",IF(AB15&lt;=0.8,"Mayor","Catastrófico"))))),"")</f>
        <v>Catastrófico</v>
      </c>
      <c r="AB15" s="67">
        <f>IFERROR(IF(Q15="Impacto",(M15-(+M15*T15)),IF(Q15="Probabilidad",M15,"")),"")</f>
        <v>1</v>
      </c>
      <c r="AC15" s="68"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Extremo</v>
      </c>
      <c r="AD15" s="51"/>
      <c r="AE15" s="52"/>
      <c r="AF15" s="53"/>
      <c r="AG15" s="54"/>
      <c r="AH15" s="54"/>
      <c r="AI15" s="52"/>
      <c r="AJ15" s="53"/>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93.5" customHeight="1" x14ac:dyDescent="0.3">
      <c r="A16" s="445"/>
      <c r="B16" s="492"/>
      <c r="C16" s="495"/>
      <c r="D16" s="495"/>
      <c r="E16" s="474"/>
      <c r="F16" s="477"/>
      <c r="G16" s="456"/>
      <c r="H16" s="459"/>
      <c r="I16" s="480"/>
      <c r="J16" s="465"/>
      <c r="K16" s="483">
        <f ca="1">IF(NOT(ISERROR(MATCH(J16,_xlfn.ANCHORARRAY(E27),0))),I29&amp;"Por favor no seleccionar los criterios de impacto",J16)</f>
        <v>0</v>
      </c>
      <c r="L16" s="486"/>
      <c r="M16" s="483"/>
      <c r="N16" s="521"/>
      <c r="O16" s="30">
        <v>2</v>
      </c>
      <c r="P16" s="55" t="s">
        <v>235</v>
      </c>
      <c r="Q16" s="60" t="str">
        <f>IF(OR(R16="Preventivo",R16="Detectivo"),"Probabilidad",IF(R16="Correctivo","Impacto",""))</f>
        <v>Impacto</v>
      </c>
      <c r="R16" s="43" t="s">
        <v>139</v>
      </c>
      <c r="S16" s="43" t="s">
        <v>53</v>
      </c>
      <c r="T16" s="69" t="str">
        <f t="shared" ref="T16:T20" si="8">IF(AND(R16="Preventivo",S16="Automático"),"50%",IF(AND(R16="Preventivo",S16="Manual"),"40%",IF(AND(R16="Detectivo",S16="Automático"),"40%",IF(AND(R16="Detectivo",S16="Manual"),"30%",IF(AND(R16="Correctivo",S16="Automático"),"35%",IF(AND(R16="Correctivo",S16="Manual"),"25%",""))))))</f>
        <v>25%</v>
      </c>
      <c r="U16" s="64" t="s">
        <v>54</v>
      </c>
      <c r="V16" s="64" t="s">
        <v>55</v>
      </c>
      <c r="W16" s="64" t="s">
        <v>56</v>
      </c>
      <c r="X16" s="70">
        <f>IFERROR(IF(AND(Q15="Probabilidad",Q16="Probabilidad"),(Z15-(+Z15*T16)),IF(Q16="Probabilidad",(I15-(+I15*T16)),IF(Q16="Impacto",Z15,""))),"")</f>
        <v>0.12</v>
      </c>
      <c r="Y16" s="47" t="str">
        <f t="shared" si="1"/>
        <v>Muy Baja</v>
      </c>
      <c r="Z16" s="48">
        <f t="shared" ref="Z16:Z20" si="9">+X16</f>
        <v>0.12</v>
      </c>
      <c r="AA16" s="47" t="str">
        <f t="shared" si="3"/>
        <v>Mayor</v>
      </c>
      <c r="AB16" s="48">
        <f>IFERROR(IF(AND(Q15="Impacto",Q16="Impacto"),(AB15-(+AB15*T16)),IF(Q16="Impacto",(M15-(+M15*T16)),IF(Q16="Probabilidad",AB15,""))),"")</f>
        <v>0.75</v>
      </c>
      <c r="AC16" s="50" t="str">
        <f t="shared" ref="AC16:AC17" si="10">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51"/>
      <c r="AE16" s="52"/>
      <c r="AF16" s="53"/>
      <c r="AG16" s="54"/>
      <c r="AH16" s="54"/>
      <c r="AI16" s="52"/>
      <c r="AJ16" s="53"/>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88.25" customHeight="1" x14ac:dyDescent="0.3">
      <c r="A17" s="445"/>
      <c r="B17" s="492"/>
      <c r="C17" s="495"/>
      <c r="D17" s="495"/>
      <c r="E17" s="474"/>
      <c r="F17" s="477"/>
      <c r="G17" s="456"/>
      <c r="H17" s="459"/>
      <c r="I17" s="480"/>
      <c r="J17" s="465"/>
      <c r="K17" s="483">
        <f ca="1">IF(NOT(ISERROR(MATCH(J17,_xlfn.ANCHORARRAY(E28),0))),I30&amp;"Por favor no seleccionar los criterios de impacto",J17)</f>
        <v>0</v>
      </c>
      <c r="L17" s="486"/>
      <c r="M17" s="483"/>
      <c r="N17" s="521"/>
      <c r="O17" s="30">
        <v>3</v>
      </c>
      <c r="P17" s="71"/>
      <c r="Q17" s="60" t="str">
        <f>IF(OR(R17="Preventivo",R17="Detectivo"),"Probabilidad",IF(R17="Correctivo","Impacto",""))</f>
        <v>Probabilidad</v>
      </c>
      <c r="R17" s="57" t="s">
        <v>52</v>
      </c>
      <c r="S17" s="57" t="s">
        <v>53</v>
      </c>
      <c r="T17" s="58" t="str">
        <f t="shared" si="8"/>
        <v>40%</v>
      </c>
      <c r="U17" s="57"/>
      <c r="V17" s="57"/>
      <c r="W17" s="57"/>
      <c r="X17" s="46">
        <f>IFERROR(IF(AND(Q16="Probabilidad",Q17="Probabilidad"),(Z16-(+Z16*T17)),IF(AND(Q16="Impacto",Q17="Probabilidad"),(Z15-(+Z15*T17)),IF(Q17="Impacto",Z16,""))),"")</f>
        <v>7.1999999999999995E-2</v>
      </c>
      <c r="Y17" s="61" t="str">
        <f t="shared" si="1"/>
        <v>Muy Baja</v>
      </c>
      <c r="Z17" s="62">
        <f t="shared" si="9"/>
        <v>7.1999999999999995E-2</v>
      </c>
      <c r="AA17" s="61" t="str">
        <f t="shared" si="3"/>
        <v>Mayor</v>
      </c>
      <c r="AB17" s="62">
        <f>IFERROR(IF(AND(Q16="Impacto",Q17="Impacto"),(AB16-(+AB16*T17)),IF(AND(Q16="Probabilidad",Q17="Impacto"),(AB15-(+AB15*T17)),IF(Q17="Probabilidad",AB16,""))),"")</f>
        <v>0.75</v>
      </c>
      <c r="AC17" s="63" t="str">
        <f t="shared" si="10"/>
        <v>Alto</v>
      </c>
      <c r="AD17" s="51" t="s">
        <v>150</v>
      </c>
      <c r="AE17" s="52"/>
      <c r="AF17" s="52"/>
      <c r="AG17" s="54"/>
      <c r="AH17" s="72"/>
      <c r="AI17" s="72"/>
      <c r="AJ17" s="53"/>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21.75" customHeight="1" x14ac:dyDescent="0.3">
      <c r="A18" s="445"/>
      <c r="B18" s="492"/>
      <c r="C18" s="495"/>
      <c r="D18" s="495"/>
      <c r="E18" s="474"/>
      <c r="F18" s="477"/>
      <c r="G18" s="456"/>
      <c r="H18" s="459"/>
      <c r="I18" s="480"/>
      <c r="J18" s="465"/>
      <c r="K18" s="483">
        <f ca="1">IF(NOT(ISERROR(MATCH(J18,_xlfn.ANCHORARRAY(E29),0))),I31&amp;"Por favor no seleccionar los criterios de impacto",J18)</f>
        <v>0</v>
      </c>
      <c r="L18" s="486"/>
      <c r="M18" s="483"/>
      <c r="N18" s="521"/>
      <c r="O18" s="30">
        <v>4</v>
      </c>
      <c r="P18" s="59"/>
      <c r="Q18" s="60" t="str">
        <f t="shared" ref="Q18:Q20" si="11">IF(OR(R18="Preventivo",R18="Detectivo"),"Probabilidad",IF(R18="Correctivo","Impacto",""))</f>
        <v/>
      </c>
      <c r="R18" s="57"/>
      <c r="S18" s="57"/>
      <c r="T18" s="58" t="str">
        <f t="shared" si="8"/>
        <v/>
      </c>
      <c r="U18" s="57"/>
      <c r="V18" s="57"/>
      <c r="W18" s="57"/>
      <c r="X18" s="46" t="str">
        <f t="shared" ref="X18:X20" si="12">IFERROR(IF(AND(Q17="Probabilidad",Q18="Probabilidad"),(Z17-(+Z17*T18)),IF(AND(Q17="Impacto",Q18="Probabilidad"),(Z16-(+Z16*T18)),IF(Q18="Impacto",Z17,""))),"")</f>
        <v/>
      </c>
      <c r="Y18" s="61" t="str">
        <f t="shared" si="1"/>
        <v/>
      </c>
      <c r="Z18" s="62" t="str">
        <f t="shared" si="9"/>
        <v/>
      </c>
      <c r="AA18" s="61" t="str">
        <f t="shared" si="3"/>
        <v/>
      </c>
      <c r="AB18" s="62" t="str">
        <f t="shared" ref="AB18:AB20" si="13">IFERROR(IF(AND(Q17="Impacto",Q18="Impacto"),(AB17-(+AB17*T18)),IF(AND(Q17="Probabilidad",Q18="Impacto"),(AB16-(+AB16*T18)),IF(Q18="Probabilidad",AB17,""))),"")</f>
        <v/>
      </c>
      <c r="AC18" s="6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51"/>
      <c r="AE18" s="52"/>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1.75" customHeight="1" x14ac:dyDescent="0.3">
      <c r="A19" s="445"/>
      <c r="B19" s="492"/>
      <c r="C19" s="495"/>
      <c r="D19" s="495"/>
      <c r="E19" s="474"/>
      <c r="F19" s="477"/>
      <c r="G19" s="456"/>
      <c r="H19" s="459"/>
      <c r="I19" s="480"/>
      <c r="J19" s="465"/>
      <c r="K19" s="483">
        <f ca="1">IF(NOT(ISERROR(MATCH(J19,_xlfn.ANCHORARRAY(E30),0))),I32&amp;"Por favor no seleccionar los criterios de impacto",J19)</f>
        <v>0</v>
      </c>
      <c r="L19" s="486"/>
      <c r="M19" s="483"/>
      <c r="N19" s="521"/>
      <c r="O19" s="30">
        <v>5</v>
      </c>
      <c r="P19" s="59"/>
      <c r="Q19" s="60" t="str">
        <f t="shared" si="11"/>
        <v/>
      </c>
      <c r="R19" s="57"/>
      <c r="S19" s="57"/>
      <c r="T19" s="58" t="str">
        <f t="shared" si="8"/>
        <v/>
      </c>
      <c r="U19" s="57"/>
      <c r="V19" s="57"/>
      <c r="W19" s="57"/>
      <c r="X19" s="46" t="str">
        <f t="shared" si="12"/>
        <v/>
      </c>
      <c r="Y19" s="61" t="str">
        <f t="shared" si="1"/>
        <v/>
      </c>
      <c r="Z19" s="62" t="str">
        <f t="shared" si="9"/>
        <v/>
      </c>
      <c r="AA19" s="61" t="str">
        <f t="shared" si="3"/>
        <v/>
      </c>
      <c r="AB19" s="62" t="str">
        <f t="shared" si="13"/>
        <v/>
      </c>
      <c r="AC19" s="63" t="str">
        <f t="shared" ref="AC19:AC20" si="1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1"/>
      <c r="AE19" s="52"/>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21.75" customHeight="1" x14ac:dyDescent="0.3">
      <c r="A20" s="447"/>
      <c r="B20" s="493"/>
      <c r="C20" s="496"/>
      <c r="D20" s="496"/>
      <c r="E20" s="475"/>
      <c r="F20" s="478"/>
      <c r="G20" s="457"/>
      <c r="H20" s="460"/>
      <c r="I20" s="481"/>
      <c r="J20" s="466"/>
      <c r="K20" s="484">
        <f ca="1">IF(NOT(ISERROR(MATCH(J20,_xlfn.ANCHORARRAY(E31),0))),I33&amp;"Por favor no seleccionar los criterios de impacto",J20)</f>
        <v>0</v>
      </c>
      <c r="L20" s="487"/>
      <c r="M20" s="484"/>
      <c r="N20" s="522"/>
      <c r="O20" s="30">
        <v>6</v>
      </c>
      <c r="P20" s="59"/>
      <c r="Q20" s="60" t="str">
        <f t="shared" si="11"/>
        <v/>
      </c>
      <c r="R20" s="57"/>
      <c r="S20" s="57"/>
      <c r="T20" s="58" t="str">
        <f t="shared" si="8"/>
        <v/>
      </c>
      <c r="U20" s="57"/>
      <c r="V20" s="57"/>
      <c r="W20" s="57"/>
      <c r="X20" s="46" t="str">
        <f t="shared" si="12"/>
        <v/>
      </c>
      <c r="Y20" s="61" t="str">
        <f t="shared" si="1"/>
        <v/>
      </c>
      <c r="Z20" s="62" t="str">
        <f t="shared" si="9"/>
        <v/>
      </c>
      <c r="AA20" s="61" t="str">
        <f t="shared" si="3"/>
        <v/>
      </c>
      <c r="AB20" s="62" t="str">
        <f t="shared" si="13"/>
        <v/>
      </c>
      <c r="AC20" s="63" t="str">
        <f t="shared" si="14"/>
        <v/>
      </c>
      <c r="AD20" s="51"/>
      <c r="AE20" s="52"/>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444">
        <v>3</v>
      </c>
      <c r="B21" s="470" t="s">
        <v>68</v>
      </c>
      <c r="C21" s="470" t="s">
        <v>151</v>
      </c>
      <c r="D21" s="470" t="s">
        <v>152</v>
      </c>
      <c r="E21" s="473" t="s">
        <v>153</v>
      </c>
      <c r="F21" s="476" t="s">
        <v>49</v>
      </c>
      <c r="G21" s="455">
        <v>12</v>
      </c>
      <c r="H21" s="458" t="str">
        <f>IF(G21&lt;=0,"",IF(G21&lt;=2,"Muy Baja",IF(G21&lt;=24,"Baja",IF(G21&lt;=500,"Media",IF(G21&lt;=5000,"Alta","Muy Alta")))))</f>
        <v>Baja</v>
      </c>
      <c r="I21" s="461">
        <f>IF(H21="","",IF(H21="Muy Baja",0.2,IF(H21="Baja",0.4,IF(H21="Media",0.6,IF(H21="Alta",0.8,IF(H21="Muy Alta",1,))))))</f>
        <v>0.4</v>
      </c>
      <c r="J21" s="464" t="s">
        <v>72</v>
      </c>
      <c r="K21" s="380" t="str">
        <f>IF(NOT(ISERROR(MATCH(J21,'[11]Tabla Impacto'!$B$221:$B$223,0))),'[11]Tabla Impacto'!$F$223&amp;"Por favor no seleccionar los criterios de impacto(Afectación Económica o presupuestal y Pérdida Reputacional)",J21)</f>
        <v xml:space="preserve">     El riesgo afecta la imagen de la entidad con algunos usuarios de relevancia frente al logro de los objetivos</v>
      </c>
      <c r="L21" s="467" t="str">
        <f>IF(OR(K21='[11]Tabla Impacto'!$C$11,K21='[11]Tabla Impacto'!$D$11),"Leve",IF(OR(K21='[11]Tabla Impacto'!$C$12,K21='[11]Tabla Impacto'!$D$12),"Menor",IF(OR(K21='[11]Tabla Impacto'!$C$13,K21='[11]Tabla Impacto'!$D$13),"Moderado",IF(OR(K21='[11]Tabla Impacto'!$C$14,K21='[11]Tabla Impacto'!$D$14),"Mayor",IF(OR(K21='[11]Tabla Impacto'!$C$15,K21='[11]Tabla Impacto'!$D$15),"Catastrófico","")))))</f>
        <v>Moderado</v>
      </c>
      <c r="M21" s="449">
        <f>IF(L21="","",IF(L21="Leve",0.2,IF(L21="Menor",0.4,IF(L21="Moderado",0.6,IF(L21="Mayor",0.8,IF(L21="Catastrófico",1,))))))</f>
        <v>0.6</v>
      </c>
      <c r="N21" s="452"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30">
        <v>1</v>
      </c>
      <c r="P21" s="14" t="s">
        <v>154</v>
      </c>
      <c r="Q21" s="42" t="str">
        <f>IF(OR(R21="Preventivo",R21="Detectivo"),"Probabilidad",IF(R21="Correctivo","Impacto",""))</f>
        <v>Probabilidad</v>
      </c>
      <c r="R21" s="64" t="s">
        <v>143</v>
      </c>
      <c r="S21" s="64" t="s">
        <v>53</v>
      </c>
      <c r="T21" s="65" t="str">
        <f>IF(AND(R21="Preventivo",S21="Automático"),"50%",IF(AND(R21="Preventivo",S21="Manual"),"40%",IF(AND(R21="Detectivo",S21="Automático"),"40%",IF(AND(R21="Detectivo",S21="Manual"),"30%",IF(AND(R21="Correctivo",S21="Automático"),"35%",IF(AND(R21="Correctivo",S21="Manual"),"25%",""))))))</f>
        <v>30%</v>
      </c>
      <c r="U21" s="64" t="s">
        <v>54</v>
      </c>
      <c r="V21" s="64" t="s">
        <v>55</v>
      </c>
      <c r="W21" s="64" t="s">
        <v>56</v>
      </c>
      <c r="X21" s="46">
        <f>IFERROR(IF(Q21="Probabilidad",(I21-(+I21*T21)),IF(Q21="Impacto",I21,"")),"")</f>
        <v>0.28000000000000003</v>
      </c>
      <c r="Y21" s="66" t="str">
        <f>IFERROR(IF(X21="","",IF(X21&lt;=0.2,"Muy Baja",IF(X21&lt;=0.4,"Baja",IF(X21&lt;=0.6,"Media",IF(X21&lt;=0.8,"Alta","Muy Alta"))))),"")</f>
        <v>Baja</v>
      </c>
      <c r="Z21" s="67">
        <f>+X21</f>
        <v>0.28000000000000003</v>
      </c>
      <c r="AA21" s="66" t="str">
        <f>IFERROR(IF(AB21="","",IF(AB21&lt;=0.2,"Leve",IF(AB21&lt;=0.4,"Menor",IF(AB21&lt;=0.6,"Moderado",IF(AB21&lt;=0.8,"Mayor","Catastrófico"))))),"")</f>
        <v>Moderado</v>
      </c>
      <c r="AB21" s="67">
        <f>IFERROR(IF(Q21="Impacto",(M21-(+M21*T21)),IF(Q21="Probabilidad",M21,"")),"")</f>
        <v>0.6</v>
      </c>
      <c r="AC21" s="68"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73"/>
      <c r="AE21" s="52"/>
      <c r="AF21" s="53"/>
      <c r="AG21" s="54"/>
      <c r="AH21" s="54"/>
      <c r="AI21" s="52"/>
      <c r="AJ21" s="53"/>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56.45" customHeight="1" x14ac:dyDescent="0.3">
      <c r="A22" s="445"/>
      <c r="B22" s="471"/>
      <c r="C22" s="471"/>
      <c r="D22" s="471"/>
      <c r="E22" s="474"/>
      <c r="F22" s="477"/>
      <c r="G22" s="456"/>
      <c r="H22" s="459"/>
      <c r="I22" s="462"/>
      <c r="J22" s="465"/>
      <c r="K22" s="381">
        <f ca="1">IF(NOT(ISERROR(MATCH(J22,_xlfn.ANCHORARRAY(E33),0))),I35&amp;"Por favor no seleccionar los criterios de impacto",J22)</f>
        <v>0</v>
      </c>
      <c r="L22" s="468"/>
      <c r="M22" s="450"/>
      <c r="N22" s="453"/>
      <c r="O22" s="30">
        <v>2</v>
      </c>
      <c r="P22" s="59"/>
      <c r="Q22" s="60" t="str">
        <f>IF(OR(R22="Preventivo",R22="Detectivo"),"Probabilidad",IF(R22="Correctivo","Impacto",""))</f>
        <v/>
      </c>
      <c r="R22" s="57"/>
      <c r="S22" s="57"/>
      <c r="T22" s="58" t="str">
        <f t="shared" ref="T22:T26" si="15">IF(AND(R22="Preventivo",S22="Automático"),"50%",IF(AND(R22="Preventivo",S22="Manual"),"40%",IF(AND(R22="Detectivo",S22="Automático"),"40%",IF(AND(R22="Detectivo",S22="Manual"),"30%",IF(AND(R22="Correctivo",S22="Automático"),"35%",IF(AND(R22="Correctivo",S22="Manual"),"25%",""))))))</f>
        <v/>
      </c>
      <c r="U22" s="57"/>
      <c r="V22" s="57"/>
      <c r="W22" s="57"/>
      <c r="X22" s="74" t="str">
        <f>IFERROR(IF(AND(Q21="Probabilidad",Q22="Probabilidad"),(Z21-(+Z21*T22)),IF(Q22="Probabilidad",(I21-(+I21*T22)),IF(Q22="Impacto",Z21,""))),"")</f>
        <v/>
      </c>
      <c r="Y22" s="61" t="str">
        <f t="shared" si="1"/>
        <v/>
      </c>
      <c r="Z22" s="62" t="str">
        <f t="shared" ref="Z22:Z26" si="16">+X22</f>
        <v/>
      </c>
      <c r="AA22" s="61" t="str">
        <f t="shared" si="3"/>
        <v/>
      </c>
      <c r="AB22" s="62" t="str">
        <f>IFERROR(IF(AND(Q21="Impacto",Q22="Impacto"),(AB21-(+AB21*T22)),IF(Q22="Impacto",(M21-(+M21*T22)),IF(Q22="Probabilidad",AB21,""))),"")</f>
        <v/>
      </c>
      <c r="AC22" s="63" t="str">
        <f t="shared" ref="AC22:AC23" si="17">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1"/>
      <c r="AE22" s="52"/>
      <c r="AF22" s="53"/>
      <c r="AG22" s="54"/>
      <c r="AH22" s="54"/>
      <c r="AI22" s="52"/>
      <c r="AJ22" s="53"/>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56.45" customHeight="1" x14ac:dyDescent="0.3">
      <c r="A23" s="445"/>
      <c r="B23" s="471"/>
      <c r="C23" s="471"/>
      <c r="D23" s="471"/>
      <c r="E23" s="474"/>
      <c r="F23" s="477"/>
      <c r="G23" s="456"/>
      <c r="H23" s="459"/>
      <c r="I23" s="462"/>
      <c r="J23" s="465"/>
      <c r="K23" s="381">
        <f ca="1">IF(NOT(ISERROR(MATCH(J23,_xlfn.ANCHORARRAY(E34),0))),I36&amp;"Por favor no seleccionar los criterios de impacto",J23)</f>
        <v>0</v>
      </c>
      <c r="L23" s="468"/>
      <c r="M23" s="450"/>
      <c r="N23" s="453"/>
      <c r="O23" s="30">
        <v>3</v>
      </c>
      <c r="P23" s="71"/>
      <c r="Q23" s="60" t="str">
        <f>IF(OR(R23="Preventivo",R23="Detectivo"),"Probabilidad",IF(R23="Correctivo","Impacto",""))</f>
        <v/>
      </c>
      <c r="R23" s="57"/>
      <c r="S23" s="57"/>
      <c r="T23" s="58" t="str">
        <f t="shared" si="15"/>
        <v/>
      </c>
      <c r="U23" s="57"/>
      <c r="V23" s="57"/>
      <c r="W23" s="57"/>
      <c r="X23" s="46" t="str">
        <f>IFERROR(IF(AND(Q22="Probabilidad",Q23="Probabilidad"),(Z22-(+Z22*T23)),IF(AND(Q22="Impacto",Q23="Probabilidad"),(Z21-(+Z21*T23)),IF(Q23="Impacto",Z22,""))),"")</f>
        <v/>
      </c>
      <c r="Y23" s="61" t="str">
        <f t="shared" si="1"/>
        <v/>
      </c>
      <c r="Z23" s="62" t="str">
        <f t="shared" si="16"/>
        <v/>
      </c>
      <c r="AA23" s="61" t="str">
        <f t="shared" si="3"/>
        <v/>
      </c>
      <c r="AB23" s="62" t="str">
        <f>IFERROR(IF(AND(Q22="Impacto",Q23="Impacto"),(AB22-(+AB22*T23)),IF(AND(Q22="Probabilidad",Q23="Impacto"),(AB21-(+AB21*T23)),IF(Q23="Probabilidad",AB22,""))),"")</f>
        <v/>
      </c>
      <c r="AC23" s="63" t="str">
        <f t="shared" si="17"/>
        <v/>
      </c>
      <c r="AD23" s="51"/>
      <c r="AE23" s="52"/>
      <c r="AF23" s="53"/>
      <c r="AG23" s="54"/>
      <c r="AH23" s="54"/>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56.45" customHeight="1" x14ac:dyDescent="0.3">
      <c r="A24" s="445"/>
      <c r="B24" s="471"/>
      <c r="C24" s="471"/>
      <c r="D24" s="471"/>
      <c r="E24" s="474"/>
      <c r="F24" s="477"/>
      <c r="G24" s="456"/>
      <c r="H24" s="459"/>
      <c r="I24" s="462"/>
      <c r="J24" s="465"/>
      <c r="K24" s="381">
        <f ca="1">IF(NOT(ISERROR(MATCH(J24,_xlfn.ANCHORARRAY(E35),0))),I37&amp;"Por favor no seleccionar los criterios de impacto",J24)</f>
        <v>0</v>
      </c>
      <c r="L24" s="468"/>
      <c r="M24" s="450"/>
      <c r="N24" s="453"/>
      <c r="O24" s="30">
        <v>4</v>
      </c>
      <c r="P24" s="59"/>
      <c r="Q24" s="60" t="str">
        <f t="shared" ref="Q24:Q26" si="18">IF(OR(R24="Preventivo",R24="Detectivo"),"Probabilidad",IF(R24="Correctivo","Impacto",""))</f>
        <v/>
      </c>
      <c r="R24" s="57"/>
      <c r="S24" s="57"/>
      <c r="T24" s="58" t="str">
        <f t="shared" si="15"/>
        <v/>
      </c>
      <c r="U24" s="57"/>
      <c r="V24" s="57"/>
      <c r="W24" s="57"/>
      <c r="X24" s="46" t="str">
        <f t="shared" ref="X24:X26" si="19">IFERROR(IF(AND(Q23="Probabilidad",Q24="Probabilidad"),(Z23-(+Z23*T24)),IF(AND(Q23="Impacto",Q24="Probabilidad"),(Z22-(+Z22*T24)),IF(Q24="Impacto",Z23,""))),"")</f>
        <v/>
      </c>
      <c r="Y24" s="61" t="str">
        <f t="shared" si="1"/>
        <v/>
      </c>
      <c r="Z24" s="62" t="str">
        <f t="shared" si="16"/>
        <v/>
      </c>
      <c r="AA24" s="61" t="str">
        <f t="shared" si="3"/>
        <v/>
      </c>
      <c r="AB24" s="62" t="str">
        <f t="shared" ref="AB24:AB26" si="20">IFERROR(IF(AND(Q23="Impacto",Q24="Impacto"),(AB23-(+AB23*T24)),IF(AND(Q23="Probabilidad",Q24="Impacto"),(AB22-(+AB22*T24)),IF(Q24="Probabilidad",AB23,""))),"")</f>
        <v/>
      </c>
      <c r="AC24" s="6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51"/>
      <c r="AE24" s="52"/>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56.45" customHeight="1" x14ac:dyDescent="0.3">
      <c r="A25" s="445"/>
      <c r="B25" s="471"/>
      <c r="C25" s="471"/>
      <c r="D25" s="471"/>
      <c r="E25" s="474"/>
      <c r="F25" s="477"/>
      <c r="G25" s="456"/>
      <c r="H25" s="459"/>
      <c r="I25" s="462"/>
      <c r="J25" s="465"/>
      <c r="K25" s="381">
        <f ca="1">IF(NOT(ISERROR(MATCH(J25,_xlfn.ANCHORARRAY(E36),0))),I38&amp;"Por favor no seleccionar los criterios de impacto",J25)</f>
        <v>0</v>
      </c>
      <c r="L25" s="468"/>
      <c r="M25" s="450"/>
      <c r="N25" s="453"/>
      <c r="O25" s="30">
        <v>5</v>
      </c>
      <c r="P25" s="59"/>
      <c r="Q25" s="60" t="str">
        <f t="shared" si="18"/>
        <v/>
      </c>
      <c r="R25" s="57"/>
      <c r="S25" s="57"/>
      <c r="T25" s="58" t="str">
        <f t="shared" si="15"/>
        <v/>
      </c>
      <c r="U25" s="57"/>
      <c r="V25" s="57"/>
      <c r="W25" s="57"/>
      <c r="X25" s="46" t="str">
        <f t="shared" si="19"/>
        <v/>
      </c>
      <c r="Y25" s="61" t="str">
        <f t="shared" si="1"/>
        <v/>
      </c>
      <c r="Z25" s="62" t="str">
        <f t="shared" si="16"/>
        <v/>
      </c>
      <c r="AA25" s="61" t="str">
        <f t="shared" si="3"/>
        <v/>
      </c>
      <c r="AB25" s="62" t="str">
        <f t="shared" si="20"/>
        <v/>
      </c>
      <c r="AC25" s="63" t="str">
        <f t="shared" ref="AC25:AC26" si="2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1"/>
      <c r="AE25" s="52"/>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56.45" customHeight="1" x14ac:dyDescent="0.3">
      <c r="A26" s="447"/>
      <c r="B26" s="472"/>
      <c r="C26" s="472"/>
      <c r="D26" s="472"/>
      <c r="E26" s="475"/>
      <c r="F26" s="478"/>
      <c r="G26" s="457"/>
      <c r="H26" s="460"/>
      <c r="I26" s="463"/>
      <c r="J26" s="466"/>
      <c r="K26" s="382">
        <f ca="1">IF(NOT(ISERROR(MATCH(J26,_xlfn.ANCHORARRAY(E37),0))),I39&amp;"Por favor no seleccionar los criterios de impacto",J26)</f>
        <v>0</v>
      </c>
      <c r="L26" s="469"/>
      <c r="M26" s="451"/>
      <c r="N26" s="454"/>
      <c r="O26" s="30">
        <v>6</v>
      </c>
      <c r="P26" s="59"/>
      <c r="Q26" s="60" t="str">
        <f t="shared" si="18"/>
        <v/>
      </c>
      <c r="R26" s="57"/>
      <c r="S26" s="57"/>
      <c r="T26" s="58" t="str">
        <f t="shared" si="15"/>
        <v/>
      </c>
      <c r="U26" s="57"/>
      <c r="V26" s="57"/>
      <c r="W26" s="57"/>
      <c r="X26" s="46" t="str">
        <f t="shared" si="19"/>
        <v/>
      </c>
      <c r="Y26" s="61" t="str">
        <f t="shared" si="1"/>
        <v/>
      </c>
      <c r="Z26" s="62" t="str">
        <f t="shared" si="16"/>
        <v/>
      </c>
      <c r="AA26" s="61" t="str">
        <f t="shared" si="3"/>
        <v/>
      </c>
      <c r="AB26" s="62" t="str">
        <f t="shared" si="20"/>
        <v/>
      </c>
      <c r="AC26" s="63" t="str">
        <f t="shared" si="21"/>
        <v/>
      </c>
      <c r="AD26" s="51"/>
      <c r="AE26" s="52"/>
      <c r="AF26" s="53"/>
      <c r="AG26" s="54"/>
      <c r="AH26" s="54"/>
      <c r="AI26" s="52"/>
      <c r="AJ26" s="53"/>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444">
        <v>4</v>
      </c>
      <c r="B27" s="372"/>
      <c r="C27" s="372"/>
      <c r="D27" s="372"/>
      <c r="E27" s="375"/>
      <c r="F27" s="372"/>
      <c r="G27" s="395"/>
      <c r="H27" s="441" t="str">
        <f>IF(G27&lt;=0,"",IF(G27&lt;=2,"Muy Baja",IF(G27&lt;=24,"Baja",IF(G27&lt;=500,"Media",IF(G27&lt;=5000,"Alta","Muy Alta")))))</f>
        <v/>
      </c>
      <c r="I27" s="380" t="str">
        <f>IF(H27="","",IF(H27="Muy Baja",0.2,IF(H27="Baja",0.4,IF(H27="Media",0.6,IF(H27="Alta",0.8,IF(H27="Muy Alta",1,))))))</f>
        <v/>
      </c>
      <c r="J27" s="383"/>
      <c r="K27" s="380">
        <f>IF(NOT(ISERROR(MATCH(J27,'[11]Tabla Impacto'!$B$221:$B$223,0))),'[11]Tabla Impacto'!$F$223&amp;"Por favor no seleccionar los criterios de impacto(Afectación Económica o presupuestal y Pérdida Reputacional)",J27)</f>
        <v>0</v>
      </c>
      <c r="L27" s="441" t="str">
        <f>IF(OR(K27='[11]Tabla Impacto'!$C$11,K27='[11]Tabla Impacto'!$D$11),"Leve",IF(OR(K27='[11]Tabla Impacto'!$C$12,K27='[11]Tabla Impacto'!$D$12),"Menor",IF(OR(K27='[11]Tabla Impacto'!$C$13,K27='[11]Tabla Impacto'!$D$13),"Moderado",IF(OR(K27='[11]Tabla Impacto'!$C$14,K27='[11]Tabla Impacto'!$D$14),"Mayor",IF(OR(K27='[11]Tabla Impacto'!$C$15,K27='[11]Tabla Impacto'!$D$15),"Catastrófico","")))))</f>
        <v/>
      </c>
      <c r="M27" s="380" t="str">
        <f>IF(L27="","",IF(L27="Leve",0.2,IF(L27="Menor",0.4,IF(L27="Moderado",0.6,IF(L27="Mayor",0.8,IF(L27="Catastrófico",1,))))))</f>
        <v/>
      </c>
      <c r="N27" s="389"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30">
        <v>1</v>
      </c>
      <c r="P27" s="59"/>
      <c r="Q27" s="60" t="str">
        <f>IF(OR(R27="Preventivo",R27="Detectivo"),"Probabilidad",IF(R27="Correctivo","Impacto",""))</f>
        <v/>
      </c>
      <c r="R27" s="57"/>
      <c r="S27" s="57"/>
      <c r="T27" s="58" t="str">
        <f>IF(AND(R27="Preventivo",S27="Automático"),"50%",IF(AND(R27="Preventivo",S27="Manual"),"40%",IF(AND(R27="Detectivo",S27="Automático"),"40%",IF(AND(R27="Detectivo",S27="Manual"),"30%",IF(AND(R27="Correctivo",S27="Automático"),"35%",IF(AND(R27="Correctivo",S27="Manual"),"25%",""))))))</f>
        <v/>
      </c>
      <c r="U27" s="57"/>
      <c r="V27" s="57"/>
      <c r="W27" s="57"/>
      <c r="X27" s="46" t="str">
        <f>IFERROR(IF(Q27="Probabilidad",(I27-(+I27*T27)),IF(Q27="Impacto",I27,"")),"")</f>
        <v/>
      </c>
      <c r="Y27" s="61" t="str">
        <f>IFERROR(IF(X27="","",IF(X27&lt;=0.2,"Muy Baja",IF(X27&lt;=0.4,"Baja",IF(X27&lt;=0.6,"Media",IF(X27&lt;=0.8,"Alta","Muy Alta"))))),"")</f>
        <v/>
      </c>
      <c r="Z27" s="62" t="str">
        <f>+X27</f>
        <v/>
      </c>
      <c r="AA27" s="61" t="str">
        <f>IFERROR(IF(AB27="","",IF(AB27&lt;=0.2,"Leve",IF(AB27&lt;=0.4,"Menor",IF(AB27&lt;=0.6,"Moderado",IF(AB27&lt;=0.8,"Mayor","Catastrófico"))))),"")</f>
        <v/>
      </c>
      <c r="AB27" s="62" t="str">
        <f>IFERROR(IF(Q27="Impacto",(M27-(+M27*T27)),IF(Q27="Probabilidad",M27,"")),"")</f>
        <v/>
      </c>
      <c r="AC27" s="6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51"/>
      <c r="AE27" s="52"/>
      <c r="AF27" s="53"/>
      <c r="AG27" s="54"/>
      <c r="AH27" s="54"/>
      <c r="AI27" s="52"/>
      <c r="AJ27" s="53"/>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445"/>
      <c r="B28" s="373"/>
      <c r="C28" s="373"/>
      <c r="D28" s="373"/>
      <c r="E28" s="376"/>
      <c r="F28" s="373"/>
      <c r="G28" s="396"/>
      <c r="H28" s="442"/>
      <c r="I28" s="381"/>
      <c r="J28" s="384"/>
      <c r="K28" s="381">
        <f ca="1">IF(NOT(ISERROR(MATCH(J28,_xlfn.ANCHORARRAY(E39),0))),I41&amp;"Por favor no seleccionar los criterios de impacto",J28)</f>
        <v>0</v>
      </c>
      <c r="L28" s="442"/>
      <c r="M28" s="381"/>
      <c r="N28" s="390"/>
      <c r="O28" s="30">
        <v>2</v>
      </c>
      <c r="P28" s="59"/>
      <c r="Q28" s="60" t="str">
        <f>IF(OR(R28="Preventivo",R28="Detectivo"),"Probabilidad",IF(R28="Correctivo","Impacto",""))</f>
        <v/>
      </c>
      <c r="R28" s="57"/>
      <c r="S28" s="57"/>
      <c r="T28" s="58" t="str">
        <f t="shared" ref="T28:T32" si="22">IF(AND(R28="Preventivo",S28="Automático"),"50%",IF(AND(R28="Preventivo",S28="Manual"),"40%",IF(AND(R28="Detectivo",S28="Automático"),"40%",IF(AND(R28="Detectivo",S28="Manual"),"30%",IF(AND(R28="Correctivo",S28="Automático"),"35%",IF(AND(R28="Correctivo",S28="Manual"),"25%",""))))))</f>
        <v/>
      </c>
      <c r="U28" s="57"/>
      <c r="V28" s="57"/>
      <c r="W28" s="57"/>
      <c r="X28" s="46" t="str">
        <f>IFERROR(IF(AND(Q27="Probabilidad",Q28="Probabilidad"),(Z27-(+Z27*T28)),IF(Q28="Probabilidad",(I27-(+I27*T28)),IF(Q28="Impacto",Z27,""))),"")</f>
        <v/>
      </c>
      <c r="Y28" s="61" t="str">
        <f t="shared" si="1"/>
        <v/>
      </c>
      <c r="Z28" s="62" t="str">
        <f t="shared" ref="Z28:Z32" si="23">+X28</f>
        <v/>
      </c>
      <c r="AA28" s="61" t="str">
        <f t="shared" si="3"/>
        <v/>
      </c>
      <c r="AB28" s="62" t="str">
        <f>IFERROR(IF(AND(Q27="Impacto",Q28="Impacto"),(AB27-(+AB27*T28)),IF(Q28="Impacto",(M27-(+M27*T28)),IF(Q28="Probabilidad",AB27,""))),"")</f>
        <v/>
      </c>
      <c r="AC28" s="63" t="str">
        <f t="shared" ref="AC28:AC29" si="2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1"/>
      <c r="AE28" s="52"/>
      <c r="AF28" s="53"/>
      <c r="AG28" s="54"/>
      <c r="AH28" s="54"/>
      <c r="AI28" s="52"/>
      <c r="AJ28" s="53"/>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445"/>
      <c r="B29" s="373"/>
      <c r="C29" s="373"/>
      <c r="D29" s="373"/>
      <c r="E29" s="376"/>
      <c r="F29" s="373"/>
      <c r="G29" s="396"/>
      <c r="H29" s="442"/>
      <c r="I29" s="381"/>
      <c r="J29" s="384"/>
      <c r="K29" s="381">
        <f ca="1">IF(NOT(ISERROR(MATCH(J29,_xlfn.ANCHORARRAY(E40),0))),I42&amp;"Por favor no seleccionar los criterios de impacto",J29)</f>
        <v>0</v>
      </c>
      <c r="L29" s="442"/>
      <c r="M29" s="381"/>
      <c r="N29" s="390"/>
      <c r="O29" s="30">
        <v>3</v>
      </c>
      <c r="P29" s="71"/>
      <c r="Q29" s="60" t="str">
        <f>IF(OR(R29="Preventivo",R29="Detectivo"),"Probabilidad",IF(R29="Correctivo","Impacto",""))</f>
        <v/>
      </c>
      <c r="R29" s="57"/>
      <c r="S29" s="57"/>
      <c r="T29" s="58" t="str">
        <f t="shared" si="22"/>
        <v/>
      </c>
      <c r="U29" s="57"/>
      <c r="V29" s="57"/>
      <c r="W29" s="57"/>
      <c r="X29" s="46" t="str">
        <f>IFERROR(IF(AND(Q28="Probabilidad",Q29="Probabilidad"),(Z28-(+Z28*T29)),IF(AND(Q28="Impacto",Q29="Probabilidad"),(Z27-(+Z27*T29)),IF(Q29="Impacto",Z28,""))),"")</f>
        <v/>
      </c>
      <c r="Y29" s="61" t="str">
        <f t="shared" si="1"/>
        <v/>
      </c>
      <c r="Z29" s="62" t="str">
        <f t="shared" si="23"/>
        <v/>
      </c>
      <c r="AA29" s="61" t="str">
        <f t="shared" si="3"/>
        <v/>
      </c>
      <c r="AB29" s="62" t="str">
        <f>IFERROR(IF(AND(Q28="Impacto",Q29="Impacto"),(AB28-(+AB28*T29)),IF(AND(Q28="Probabilidad",Q29="Impacto"),(AB27-(+AB27*T29)),IF(Q29="Probabilidad",AB28,""))),"")</f>
        <v/>
      </c>
      <c r="AC29" s="63" t="str">
        <f t="shared" si="24"/>
        <v/>
      </c>
      <c r="AD29" s="51"/>
      <c r="AE29" s="52"/>
      <c r="AF29" s="53"/>
      <c r="AG29" s="54"/>
      <c r="AH29" s="54"/>
      <c r="AI29" s="52"/>
      <c r="AJ29" s="53"/>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445"/>
      <c r="B30" s="373"/>
      <c r="C30" s="373"/>
      <c r="D30" s="373"/>
      <c r="E30" s="376"/>
      <c r="F30" s="373"/>
      <c r="G30" s="396"/>
      <c r="H30" s="442"/>
      <c r="I30" s="381"/>
      <c r="J30" s="384"/>
      <c r="K30" s="381">
        <f ca="1">IF(NOT(ISERROR(MATCH(J30,_xlfn.ANCHORARRAY(E41),0))),I43&amp;"Por favor no seleccionar los criterios de impacto",J30)</f>
        <v>0</v>
      </c>
      <c r="L30" s="442"/>
      <c r="M30" s="381"/>
      <c r="N30" s="390"/>
      <c r="O30" s="30">
        <v>4</v>
      </c>
      <c r="P30" s="59"/>
      <c r="Q30" s="60" t="str">
        <f t="shared" ref="Q30:Q32" si="25">IF(OR(R30="Preventivo",R30="Detectivo"),"Probabilidad",IF(R30="Correctivo","Impacto",""))</f>
        <v/>
      </c>
      <c r="R30" s="57"/>
      <c r="S30" s="57"/>
      <c r="T30" s="58" t="str">
        <f t="shared" si="22"/>
        <v/>
      </c>
      <c r="U30" s="57"/>
      <c r="V30" s="57"/>
      <c r="W30" s="57"/>
      <c r="X30" s="46" t="str">
        <f t="shared" ref="X30:X32" si="26">IFERROR(IF(AND(Q29="Probabilidad",Q30="Probabilidad"),(Z29-(+Z29*T30)),IF(AND(Q29="Impacto",Q30="Probabilidad"),(Z28-(+Z28*T30)),IF(Q30="Impacto",Z29,""))),"")</f>
        <v/>
      </c>
      <c r="Y30" s="61" t="str">
        <f t="shared" si="1"/>
        <v/>
      </c>
      <c r="Z30" s="62" t="str">
        <f t="shared" si="23"/>
        <v/>
      </c>
      <c r="AA30" s="61" t="str">
        <f t="shared" si="3"/>
        <v/>
      </c>
      <c r="AB30" s="62" t="str">
        <f t="shared" ref="AB30:AB32" si="27">IFERROR(IF(AND(Q29="Impacto",Q30="Impacto"),(AB29-(+AB29*T30)),IF(AND(Q29="Probabilidad",Q30="Impacto"),(AB28-(+AB28*T30)),IF(Q30="Probabilidad",AB29,""))),"")</f>
        <v/>
      </c>
      <c r="AC30" s="6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51"/>
      <c r="AE30" s="52"/>
      <c r="AF30" s="53"/>
      <c r="AG30" s="54"/>
      <c r="AH30" s="54"/>
      <c r="AI30" s="52"/>
      <c r="AJ30" s="53"/>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445"/>
      <c r="B31" s="373"/>
      <c r="C31" s="373"/>
      <c r="D31" s="373"/>
      <c r="E31" s="376"/>
      <c r="F31" s="373"/>
      <c r="G31" s="396"/>
      <c r="H31" s="442"/>
      <c r="I31" s="381"/>
      <c r="J31" s="384"/>
      <c r="K31" s="381">
        <f ca="1">IF(NOT(ISERROR(MATCH(J31,_xlfn.ANCHORARRAY(E42),0))),I44&amp;"Por favor no seleccionar los criterios de impacto",J31)</f>
        <v>0</v>
      </c>
      <c r="L31" s="442"/>
      <c r="M31" s="381"/>
      <c r="N31" s="390"/>
      <c r="O31" s="30">
        <v>5</v>
      </c>
      <c r="P31" s="59"/>
      <c r="Q31" s="60" t="str">
        <f t="shared" si="25"/>
        <v/>
      </c>
      <c r="R31" s="57"/>
      <c r="S31" s="57"/>
      <c r="T31" s="58" t="str">
        <f t="shared" si="22"/>
        <v/>
      </c>
      <c r="U31" s="57"/>
      <c r="V31" s="57"/>
      <c r="W31" s="57"/>
      <c r="X31" s="74" t="str">
        <f t="shared" si="26"/>
        <v/>
      </c>
      <c r="Y31" s="61" t="str">
        <f>IFERROR(IF(X31="","",IF(X31&lt;=0.2,"Muy Baja",IF(X31&lt;=0.4,"Baja",IF(X31&lt;=0.6,"Media",IF(X31&lt;=0.8,"Alta","Muy Alta"))))),"")</f>
        <v/>
      </c>
      <c r="Z31" s="62" t="str">
        <f t="shared" si="23"/>
        <v/>
      </c>
      <c r="AA31" s="61" t="str">
        <f t="shared" si="3"/>
        <v/>
      </c>
      <c r="AB31" s="62" t="str">
        <f t="shared" si="27"/>
        <v/>
      </c>
      <c r="AC31" s="63" t="str">
        <f t="shared" ref="AC31:AC32" si="2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1"/>
      <c r="AE31" s="52"/>
      <c r="AF31" s="53"/>
      <c r="AG31" s="54"/>
      <c r="AH31" s="54"/>
      <c r="AI31" s="52"/>
      <c r="AJ31" s="53"/>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447"/>
      <c r="B32" s="374"/>
      <c r="C32" s="374"/>
      <c r="D32" s="374"/>
      <c r="E32" s="377"/>
      <c r="F32" s="374"/>
      <c r="G32" s="397"/>
      <c r="H32" s="443"/>
      <c r="I32" s="382"/>
      <c r="J32" s="385"/>
      <c r="K32" s="382">
        <f ca="1">IF(NOT(ISERROR(MATCH(J32,_xlfn.ANCHORARRAY(E43),0))),I45&amp;"Por favor no seleccionar los criterios de impacto",J32)</f>
        <v>0</v>
      </c>
      <c r="L32" s="443"/>
      <c r="M32" s="382"/>
      <c r="N32" s="391"/>
      <c r="O32" s="30">
        <v>6</v>
      </c>
      <c r="P32" s="59"/>
      <c r="Q32" s="60" t="str">
        <f t="shared" si="25"/>
        <v/>
      </c>
      <c r="R32" s="57"/>
      <c r="S32" s="57"/>
      <c r="T32" s="58" t="str">
        <f t="shared" si="22"/>
        <v/>
      </c>
      <c r="U32" s="57"/>
      <c r="V32" s="57"/>
      <c r="W32" s="57"/>
      <c r="X32" s="46" t="str">
        <f t="shared" si="26"/>
        <v/>
      </c>
      <c r="Y32" s="61" t="str">
        <f t="shared" si="1"/>
        <v/>
      </c>
      <c r="Z32" s="62" t="str">
        <f t="shared" si="23"/>
        <v/>
      </c>
      <c r="AA32" s="61" t="str">
        <f t="shared" si="3"/>
        <v/>
      </c>
      <c r="AB32" s="62" t="str">
        <f t="shared" si="27"/>
        <v/>
      </c>
      <c r="AC32" s="63" t="str">
        <f t="shared" si="28"/>
        <v/>
      </c>
      <c r="AD32" s="51"/>
      <c r="AE32" s="52"/>
      <c r="AF32" s="53"/>
      <c r="AG32" s="54"/>
      <c r="AH32" s="54"/>
      <c r="AI32" s="52"/>
      <c r="AJ32" s="53"/>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444">
        <v>5</v>
      </c>
      <c r="B33" s="372"/>
      <c r="C33" s="372"/>
      <c r="D33" s="372"/>
      <c r="E33" s="375"/>
      <c r="F33" s="372"/>
      <c r="G33" s="395"/>
      <c r="H33" s="441" t="str">
        <f>IF(G33&lt;=0,"",IF(G33&lt;=2,"Muy Baja",IF(G33&lt;=24,"Baja",IF(G33&lt;=500,"Media",IF(G33&lt;=5000,"Alta","Muy Alta")))))</f>
        <v/>
      </c>
      <c r="I33" s="380" t="str">
        <f>IF(H33="","",IF(H33="Muy Baja",0.2,IF(H33="Baja",0.4,IF(H33="Media",0.6,IF(H33="Alta",0.8,IF(H33="Muy Alta",1,))))))</f>
        <v/>
      </c>
      <c r="J33" s="383"/>
      <c r="K33" s="380">
        <f>IF(NOT(ISERROR(MATCH(J33,'[11]Tabla Impacto'!$B$221:$B$223,0))),'[11]Tabla Impacto'!$F$223&amp;"Por favor no seleccionar los criterios de impacto(Afectación Económica o presupuestal y Pérdida Reputacional)",J33)</f>
        <v>0</v>
      </c>
      <c r="L33" s="441" t="str">
        <f>IF(OR(K33='[11]Tabla Impacto'!$C$11,K33='[11]Tabla Impacto'!$D$11),"Leve",IF(OR(K33='[11]Tabla Impacto'!$C$12,K33='[11]Tabla Impacto'!$D$12),"Menor",IF(OR(K33='[11]Tabla Impacto'!$C$13,K33='[11]Tabla Impacto'!$D$13),"Moderado",IF(OR(K33='[11]Tabla Impacto'!$C$14,K33='[11]Tabla Impacto'!$D$14),"Mayor",IF(OR(K33='[11]Tabla Impacto'!$C$15,K33='[11]Tabla Impacto'!$D$15),"Catastrófico","")))))</f>
        <v/>
      </c>
      <c r="M33" s="380" t="str">
        <f>IF(L33="","",IF(L33="Leve",0.2,IF(L33="Menor",0.4,IF(L33="Moderado",0.6,IF(L33="Mayor",0.8,IF(L33="Catastrófico",1,))))))</f>
        <v/>
      </c>
      <c r="N33" s="389"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30">
        <v>1</v>
      </c>
      <c r="P33" s="59"/>
      <c r="Q33" s="60" t="str">
        <f>IF(OR(R33="Preventivo",R33="Detectivo"),"Probabilidad",IF(R33="Correctivo","Impacto",""))</f>
        <v/>
      </c>
      <c r="R33" s="57"/>
      <c r="S33" s="57"/>
      <c r="T33" s="58" t="str">
        <f>IF(AND(R33="Preventivo",S33="Automático"),"50%",IF(AND(R33="Preventivo",S33="Manual"),"40%",IF(AND(R33="Detectivo",S33="Automático"),"40%",IF(AND(R33="Detectivo",S33="Manual"),"30%",IF(AND(R33="Correctivo",S33="Automático"),"35%",IF(AND(R33="Correctivo",S33="Manual"),"25%",""))))))</f>
        <v/>
      </c>
      <c r="U33" s="57"/>
      <c r="V33" s="57"/>
      <c r="W33" s="57"/>
      <c r="X33" s="46" t="str">
        <f>IFERROR(IF(Q33="Probabilidad",(I33-(+I33*T33)),IF(Q33="Impacto",I33,"")),"")</f>
        <v/>
      </c>
      <c r="Y33" s="61" t="str">
        <f>IFERROR(IF(X33="","",IF(X33&lt;=0.2,"Muy Baja",IF(X33&lt;=0.4,"Baja",IF(X33&lt;=0.6,"Media",IF(X33&lt;=0.8,"Alta","Muy Alta"))))),"")</f>
        <v/>
      </c>
      <c r="Z33" s="62" t="str">
        <f>+X33</f>
        <v/>
      </c>
      <c r="AA33" s="61" t="str">
        <f>IFERROR(IF(AB33="","",IF(AB33&lt;=0.2,"Leve",IF(AB33&lt;=0.4,"Menor",IF(AB33&lt;=0.6,"Moderado",IF(AB33&lt;=0.8,"Mayor","Catastrófico"))))),"")</f>
        <v/>
      </c>
      <c r="AB33" s="62" t="str">
        <f>IFERROR(IF(Q33="Impacto",(M33-(+M33*T33)),IF(Q33="Probabilidad",M33,"")),"")</f>
        <v/>
      </c>
      <c r="AC33" s="6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51"/>
      <c r="AE33" s="52"/>
      <c r="AF33" s="53"/>
      <c r="AG33" s="54"/>
      <c r="AH33" s="54"/>
      <c r="AI33" s="52"/>
      <c r="AJ33" s="53"/>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445"/>
      <c r="B34" s="373"/>
      <c r="C34" s="373"/>
      <c r="D34" s="373"/>
      <c r="E34" s="376"/>
      <c r="F34" s="373"/>
      <c r="G34" s="396"/>
      <c r="H34" s="442"/>
      <c r="I34" s="381"/>
      <c r="J34" s="384"/>
      <c r="K34" s="381">
        <f t="shared" ref="K34:K38" ca="1" si="29">IF(NOT(ISERROR(MATCH(J34,_xlfn.ANCHORARRAY(E45),0))),I47&amp;"Por favor no seleccionar los criterios de impacto",J34)</f>
        <v>0</v>
      </c>
      <c r="L34" s="442"/>
      <c r="M34" s="381"/>
      <c r="N34" s="390"/>
      <c r="O34" s="30">
        <v>2</v>
      </c>
      <c r="P34" s="59"/>
      <c r="Q34" s="60" t="str">
        <f>IF(OR(R34="Preventivo",R34="Detectivo"),"Probabilidad",IF(R34="Correctivo","Impacto",""))</f>
        <v/>
      </c>
      <c r="R34" s="57"/>
      <c r="S34" s="57"/>
      <c r="T34" s="58" t="str">
        <f t="shared" ref="T34:T38" si="30">IF(AND(R34="Preventivo",S34="Automático"),"50%",IF(AND(R34="Preventivo",S34="Manual"),"40%",IF(AND(R34="Detectivo",S34="Automático"),"40%",IF(AND(R34="Detectivo",S34="Manual"),"30%",IF(AND(R34="Correctivo",S34="Automático"),"35%",IF(AND(R34="Correctivo",S34="Manual"),"25%",""))))))</f>
        <v/>
      </c>
      <c r="U34" s="57"/>
      <c r="V34" s="57"/>
      <c r="W34" s="57"/>
      <c r="X34" s="46" t="str">
        <f>IFERROR(IF(AND(Q33="Probabilidad",Q34="Probabilidad"),(Z33-(+Z33*T34)),IF(Q34="Probabilidad",(I33-(+I33*T34)),IF(Q34="Impacto",Z33,""))),"")</f>
        <v/>
      </c>
      <c r="Y34" s="61" t="str">
        <f t="shared" si="1"/>
        <v/>
      </c>
      <c r="Z34" s="62" t="str">
        <f t="shared" ref="Z34:Z38" si="31">+X34</f>
        <v/>
      </c>
      <c r="AA34" s="61" t="str">
        <f t="shared" si="3"/>
        <v/>
      </c>
      <c r="AB34" s="62" t="str">
        <f>IFERROR(IF(AND(Q33="Impacto",Q34="Impacto"),(AB33-(+AB33*T34)),IF(Q34="Impacto",(M33-(+M33*T34)),IF(Q34="Probabilidad",AB33,""))),"")</f>
        <v/>
      </c>
      <c r="AC34" s="63" t="str">
        <f t="shared" ref="AC34:AC35" si="3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51"/>
      <c r="AE34" s="52"/>
      <c r="AF34" s="53"/>
      <c r="AG34" s="54"/>
      <c r="AH34" s="54"/>
      <c r="AI34" s="52"/>
      <c r="AJ34" s="53"/>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445"/>
      <c r="B35" s="373"/>
      <c r="C35" s="373"/>
      <c r="D35" s="373"/>
      <c r="E35" s="376"/>
      <c r="F35" s="373"/>
      <c r="G35" s="396"/>
      <c r="H35" s="442"/>
      <c r="I35" s="381"/>
      <c r="J35" s="384"/>
      <c r="K35" s="381">
        <f t="shared" ca="1" si="29"/>
        <v>0</v>
      </c>
      <c r="L35" s="442"/>
      <c r="M35" s="381"/>
      <c r="N35" s="390"/>
      <c r="O35" s="30">
        <v>3</v>
      </c>
      <c r="P35" s="71"/>
      <c r="Q35" s="60" t="str">
        <f>IF(OR(R35="Preventivo",R35="Detectivo"),"Probabilidad",IF(R35="Correctivo","Impacto",""))</f>
        <v/>
      </c>
      <c r="R35" s="57"/>
      <c r="S35" s="57"/>
      <c r="T35" s="58" t="str">
        <f t="shared" si="30"/>
        <v/>
      </c>
      <c r="U35" s="57"/>
      <c r="V35" s="57"/>
      <c r="W35" s="57"/>
      <c r="X35" s="46" t="str">
        <f>IFERROR(IF(AND(Q34="Probabilidad",Q35="Probabilidad"),(Z34-(+Z34*T35)),IF(AND(Q34="Impacto",Q35="Probabilidad"),(Z33-(+Z33*T35)),IF(Q35="Impacto",Z34,""))),"")</f>
        <v/>
      </c>
      <c r="Y35" s="61" t="str">
        <f t="shared" si="1"/>
        <v/>
      </c>
      <c r="Z35" s="62" t="str">
        <f t="shared" si="31"/>
        <v/>
      </c>
      <c r="AA35" s="61" t="str">
        <f t="shared" si="3"/>
        <v/>
      </c>
      <c r="AB35" s="62" t="str">
        <f>IFERROR(IF(AND(Q34="Impacto",Q35="Impacto"),(AB34-(+AB34*T35)),IF(AND(Q34="Probabilidad",Q35="Impacto"),(AB33-(+AB33*T35)),IF(Q35="Probabilidad",AB34,""))),"")</f>
        <v/>
      </c>
      <c r="AC35" s="63" t="str">
        <f t="shared" si="32"/>
        <v/>
      </c>
      <c r="AD35" s="51"/>
      <c r="AE35" s="52"/>
      <c r="AF35" s="53"/>
      <c r="AG35" s="54"/>
      <c r="AH35" s="54"/>
      <c r="AI35" s="52"/>
      <c r="AJ35" s="53"/>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445"/>
      <c r="B36" s="373"/>
      <c r="C36" s="373"/>
      <c r="D36" s="373"/>
      <c r="E36" s="376"/>
      <c r="F36" s="373"/>
      <c r="G36" s="396"/>
      <c r="H36" s="442"/>
      <c r="I36" s="381"/>
      <c r="J36" s="384"/>
      <c r="K36" s="381">
        <f t="shared" ca="1" si="29"/>
        <v>0</v>
      </c>
      <c r="L36" s="442"/>
      <c r="M36" s="381"/>
      <c r="N36" s="390"/>
      <c r="O36" s="30">
        <v>4</v>
      </c>
      <c r="P36" s="59"/>
      <c r="Q36" s="60" t="str">
        <f t="shared" ref="Q36:Q38" si="33">IF(OR(R36="Preventivo",R36="Detectivo"),"Probabilidad",IF(R36="Correctivo","Impacto",""))</f>
        <v/>
      </c>
      <c r="R36" s="57"/>
      <c r="S36" s="57"/>
      <c r="T36" s="58" t="str">
        <f t="shared" si="30"/>
        <v/>
      </c>
      <c r="U36" s="57"/>
      <c r="V36" s="57"/>
      <c r="W36" s="57"/>
      <c r="X36" s="46" t="str">
        <f t="shared" ref="X36:X38" si="34">IFERROR(IF(AND(Q35="Probabilidad",Q36="Probabilidad"),(Z35-(+Z35*T36)),IF(AND(Q35="Impacto",Q36="Probabilidad"),(Z34-(+Z34*T36)),IF(Q36="Impacto",Z35,""))),"")</f>
        <v/>
      </c>
      <c r="Y36" s="61" t="str">
        <f t="shared" si="1"/>
        <v/>
      </c>
      <c r="Z36" s="62" t="str">
        <f t="shared" si="31"/>
        <v/>
      </c>
      <c r="AA36" s="61" t="str">
        <f t="shared" si="3"/>
        <v/>
      </c>
      <c r="AB36" s="62" t="str">
        <f t="shared" ref="AB36:AB38" si="35">IFERROR(IF(AND(Q35="Impacto",Q36="Impacto"),(AB35-(+AB35*T36)),IF(AND(Q35="Probabilidad",Q36="Impacto"),(AB34-(+AB34*T36)),IF(Q36="Probabilidad",AB35,""))),"")</f>
        <v/>
      </c>
      <c r="AC36" s="6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51"/>
      <c r="AE36" s="52"/>
      <c r="AF36" s="53"/>
      <c r="AG36" s="54"/>
      <c r="AH36" s="54"/>
      <c r="AI36" s="52"/>
      <c r="AJ36" s="53"/>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445"/>
      <c r="B37" s="373"/>
      <c r="C37" s="373"/>
      <c r="D37" s="373"/>
      <c r="E37" s="376"/>
      <c r="F37" s="373"/>
      <c r="G37" s="396"/>
      <c r="H37" s="442"/>
      <c r="I37" s="381"/>
      <c r="J37" s="384"/>
      <c r="K37" s="381">
        <f t="shared" ca="1" si="29"/>
        <v>0</v>
      </c>
      <c r="L37" s="442"/>
      <c r="M37" s="381"/>
      <c r="N37" s="390"/>
      <c r="O37" s="30">
        <v>5</v>
      </c>
      <c r="P37" s="59"/>
      <c r="Q37" s="60" t="str">
        <f t="shared" si="33"/>
        <v/>
      </c>
      <c r="R37" s="57"/>
      <c r="S37" s="57"/>
      <c r="T37" s="58" t="str">
        <f t="shared" si="30"/>
        <v/>
      </c>
      <c r="U37" s="57"/>
      <c r="V37" s="57"/>
      <c r="W37" s="57"/>
      <c r="X37" s="46" t="str">
        <f t="shared" si="34"/>
        <v/>
      </c>
      <c r="Y37" s="61" t="str">
        <f t="shared" si="1"/>
        <v/>
      </c>
      <c r="Z37" s="62" t="str">
        <f t="shared" si="31"/>
        <v/>
      </c>
      <c r="AA37" s="61" t="str">
        <f t="shared" si="3"/>
        <v/>
      </c>
      <c r="AB37" s="62" t="str">
        <f t="shared" si="35"/>
        <v/>
      </c>
      <c r="AC37" s="63" t="str">
        <f t="shared" ref="AC37:AC38" si="3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1"/>
      <c r="AE37" s="52"/>
      <c r="AF37" s="53"/>
      <c r="AG37" s="54"/>
      <c r="AH37" s="54"/>
      <c r="AI37" s="52"/>
      <c r="AJ37" s="53"/>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447"/>
      <c r="B38" s="374"/>
      <c r="C38" s="374"/>
      <c r="D38" s="374"/>
      <c r="E38" s="377"/>
      <c r="F38" s="374"/>
      <c r="G38" s="397"/>
      <c r="H38" s="443"/>
      <c r="I38" s="382"/>
      <c r="J38" s="385"/>
      <c r="K38" s="382">
        <f t="shared" ca="1" si="29"/>
        <v>0</v>
      </c>
      <c r="L38" s="443"/>
      <c r="M38" s="382"/>
      <c r="N38" s="391"/>
      <c r="O38" s="30">
        <v>6</v>
      </c>
      <c r="P38" s="59"/>
      <c r="Q38" s="60" t="str">
        <f t="shared" si="33"/>
        <v/>
      </c>
      <c r="R38" s="57"/>
      <c r="S38" s="57"/>
      <c r="T38" s="58" t="str">
        <f t="shared" si="30"/>
        <v/>
      </c>
      <c r="U38" s="57"/>
      <c r="V38" s="57"/>
      <c r="W38" s="57"/>
      <c r="X38" s="46" t="str">
        <f t="shared" si="34"/>
        <v/>
      </c>
      <c r="Y38" s="61" t="str">
        <f t="shared" si="1"/>
        <v/>
      </c>
      <c r="Z38" s="62" t="str">
        <f t="shared" si="31"/>
        <v/>
      </c>
      <c r="AA38" s="61" t="str">
        <f t="shared" si="3"/>
        <v/>
      </c>
      <c r="AB38" s="62" t="str">
        <f t="shared" si="35"/>
        <v/>
      </c>
      <c r="AC38" s="63" t="str">
        <f t="shared" si="36"/>
        <v/>
      </c>
      <c r="AD38" s="51"/>
      <c r="AE38" s="52"/>
      <c r="AF38" s="53"/>
      <c r="AG38" s="54"/>
      <c r="AH38" s="54"/>
      <c r="AI38" s="52"/>
      <c r="AJ38" s="53"/>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444">
        <v>6</v>
      </c>
      <c r="B39" s="372"/>
      <c r="C39" s="372"/>
      <c r="D39" s="372"/>
      <c r="E39" s="375"/>
      <c r="F39" s="372"/>
      <c r="G39" s="395"/>
      <c r="H39" s="441" t="str">
        <f>IF(G39&lt;=0,"",IF(G39&lt;=2,"Muy Baja",IF(G39&lt;=24,"Baja",IF(G39&lt;=500,"Media",IF(G39&lt;=5000,"Alta","Muy Alta")))))</f>
        <v/>
      </c>
      <c r="I39" s="380" t="str">
        <f>IF(H39="","",IF(H39="Muy Baja",0.2,IF(H39="Baja",0.4,IF(H39="Media",0.6,IF(H39="Alta",0.8,IF(H39="Muy Alta",1,))))))</f>
        <v/>
      </c>
      <c r="J39" s="383"/>
      <c r="K39" s="380">
        <f>IF(NOT(ISERROR(MATCH(J39,'[11]Tabla Impacto'!$B$221:$B$223,0))),'[11]Tabla Impacto'!$F$223&amp;"Por favor no seleccionar los criterios de impacto(Afectación Económica o presupuestal y Pérdida Reputacional)",J39)</f>
        <v>0</v>
      </c>
      <c r="L39" s="441" t="str">
        <f>IF(OR(K39='[11]Tabla Impacto'!$C$11,K39='[11]Tabla Impacto'!$D$11),"Leve",IF(OR(K39='[11]Tabla Impacto'!$C$12,K39='[11]Tabla Impacto'!$D$12),"Menor",IF(OR(K39='[11]Tabla Impacto'!$C$13,K39='[11]Tabla Impacto'!$D$13),"Moderado",IF(OR(K39='[11]Tabla Impacto'!$C$14,K39='[11]Tabla Impacto'!$D$14),"Mayor",IF(OR(K39='[11]Tabla Impacto'!$C$15,K39='[11]Tabla Impacto'!$D$15),"Catastrófico","")))))</f>
        <v/>
      </c>
      <c r="M39" s="380" t="str">
        <f>IF(L39="","",IF(L39="Leve",0.2,IF(L39="Menor",0.4,IF(L39="Moderado",0.6,IF(L39="Mayor",0.8,IF(L39="Catastrófico",1,))))))</f>
        <v/>
      </c>
      <c r="N39" s="389"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30">
        <v>1</v>
      </c>
      <c r="P39" s="59"/>
      <c r="Q39" s="60" t="str">
        <f>IF(OR(R39="Preventivo",R39="Detectivo"),"Probabilidad",IF(R39="Correctivo","Impacto",""))</f>
        <v/>
      </c>
      <c r="R39" s="57"/>
      <c r="S39" s="57"/>
      <c r="T39" s="58" t="str">
        <f>IF(AND(R39="Preventivo",S39="Automático"),"50%",IF(AND(R39="Preventivo",S39="Manual"),"40%",IF(AND(R39="Detectivo",S39="Automático"),"40%",IF(AND(R39="Detectivo",S39="Manual"),"30%",IF(AND(R39="Correctivo",S39="Automático"),"35%",IF(AND(R39="Correctivo",S39="Manual"),"25%",""))))))</f>
        <v/>
      </c>
      <c r="U39" s="57"/>
      <c r="V39" s="57"/>
      <c r="W39" s="57"/>
      <c r="X39" s="46" t="str">
        <f>IFERROR(IF(Q39="Probabilidad",(I39-(+I39*T39)),IF(Q39="Impacto",I39,"")),"")</f>
        <v/>
      </c>
      <c r="Y39" s="61" t="str">
        <f>IFERROR(IF(X39="","",IF(X39&lt;=0.2,"Muy Baja",IF(X39&lt;=0.4,"Baja",IF(X39&lt;=0.6,"Media",IF(X39&lt;=0.8,"Alta","Muy Alta"))))),"")</f>
        <v/>
      </c>
      <c r="Z39" s="62" t="str">
        <f>+X39</f>
        <v/>
      </c>
      <c r="AA39" s="61" t="str">
        <f>IFERROR(IF(AB39="","",IF(AB39&lt;=0.2,"Leve",IF(AB39&lt;=0.4,"Menor",IF(AB39&lt;=0.6,"Moderado",IF(AB39&lt;=0.8,"Mayor","Catastrófico"))))),"")</f>
        <v/>
      </c>
      <c r="AB39" s="62" t="str">
        <f>IFERROR(IF(Q39="Impacto",(M39-(+M39*T39)),IF(Q39="Probabilidad",M39,"")),"")</f>
        <v/>
      </c>
      <c r="AC39" s="6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51"/>
      <c r="AE39" s="52"/>
      <c r="AF39" s="53"/>
      <c r="AG39" s="54"/>
      <c r="AH39" s="54"/>
      <c r="AI39" s="52"/>
      <c r="AJ39" s="53"/>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445"/>
      <c r="B40" s="373"/>
      <c r="C40" s="373"/>
      <c r="D40" s="373"/>
      <c r="E40" s="376"/>
      <c r="F40" s="373"/>
      <c r="G40" s="396"/>
      <c r="H40" s="442"/>
      <c r="I40" s="381"/>
      <c r="J40" s="384"/>
      <c r="K40" s="381">
        <f t="shared" ref="K40:K44" ca="1" si="37">IF(NOT(ISERROR(MATCH(J40,_xlfn.ANCHORARRAY(E51),0))),I53&amp;"Por favor no seleccionar los criterios de impacto",J40)</f>
        <v>0</v>
      </c>
      <c r="L40" s="442"/>
      <c r="M40" s="381"/>
      <c r="N40" s="390"/>
      <c r="O40" s="30">
        <v>2</v>
      </c>
      <c r="P40" s="59"/>
      <c r="Q40" s="60" t="str">
        <f>IF(OR(R40="Preventivo",R40="Detectivo"),"Probabilidad",IF(R40="Correctivo","Impacto",""))</f>
        <v/>
      </c>
      <c r="R40" s="57"/>
      <c r="S40" s="57"/>
      <c r="T40" s="58" t="str">
        <f t="shared" ref="T40:T44" si="38">IF(AND(R40="Preventivo",S40="Automático"),"50%",IF(AND(R40="Preventivo",S40="Manual"),"40%",IF(AND(R40="Detectivo",S40="Automático"),"40%",IF(AND(R40="Detectivo",S40="Manual"),"30%",IF(AND(R40="Correctivo",S40="Automático"),"35%",IF(AND(R40="Correctivo",S40="Manual"),"25%",""))))))</f>
        <v/>
      </c>
      <c r="U40" s="57"/>
      <c r="V40" s="57"/>
      <c r="W40" s="57"/>
      <c r="X40" s="46" t="str">
        <f>IFERROR(IF(AND(Q39="Probabilidad",Q40="Probabilidad"),(Z39-(+Z39*T40)),IF(Q40="Probabilidad",(I39-(+I39*T40)),IF(Q40="Impacto",Z39,""))),"")</f>
        <v/>
      </c>
      <c r="Y40" s="61" t="str">
        <f t="shared" si="1"/>
        <v/>
      </c>
      <c r="Z40" s="62" t="str">
        <f t="shared" ref="Z40:Z44" si="39">+X40</f>
        <v/>
      </c>
      <c r="AA40" s="61" t="str">
        <f t="shared" si="3"/>
        <v/>
      </c>
      <c r="AB40" s="62" t="str">
        <f>IFERROR(IF(AND(Q39="Impacto",Q40="Impacto"),(AB39-(+AB39*T40)),IF(Q40="Impacto",(M39-(+M39*T40)),IF(Q40="Probabilidad",AB39,""))),"")</f>
        <v/>
      </c>
      <c r="AC40" s="63" t="str">
        <f t="shared" ref="AC40:AC41" si="40">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51"/>
      <c r="AE40" s="52"/>
      <c r="AF40" s="53"/>
      <c r="AG40" s="54"/>
      <c r="AH40" s="54"/>
      <c r="AI40" s="52"/>
      <c r="AJ40" s="53"/>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445"/>
      <c r="B41" s="373"/>
      <c r="C41" s="373"/>
      <c r="D41" s="373"/>
      <c r="E41" s="376"/>
      <c r="F41" s="373"/>
      <c r="G41" s="396"/>
      <c r="H41" s="442"/>
      <c r="I41" s="381"/>
      <c r="J41" s="384"/>
      <c r="K41" s="381">
        <f t="shared" ca="1" si="37"/>
        <v>0</v>
      </c>
      <c r="L41" s="442"/>
      <c r="M41" s="381"/>
      <c r="N41" s="390"/>
      <c r="O41" s="30">
        <v>3</v>
      </c>
      <c r="P41" s="71"/>
      <c r="Q41" s="60" t="str">
        <f>IF(OR(R41="Preventivo",R41="Detectivo"),"Probabilidad",IF(R41="Correctivo","Impacto",""))</f>
        <v/>
      </c>
      <c r="R41" s="57"/>
      <c r="S41" s="57"/>
      <c r="T41" s="58" t="str">
        <f t="shared" si="38"/>
        <v/>
      </c>
      <c r="U41" s="57"/>
      <c r="V41" s="57"/>
      <c r="W41" s="57"/>
      <c r="X41" s="46" t="str">
        <f>IFERROR(IF(AND(Q40="Probabilidad",Q41="Probabilidad"),(Z40-(+Z40*T41)),IF(AND(Q40="Impacto",Q41="Probabilidad"),(Z39-(+Z39*T41)),IF(Q41="Impacto",Z40,""))),"")</f>
        <v/>
      </c>
      <c r="Y41" s="61" t="str">
        <f t="shared" si="1"/>
        <v/>
      </c>
      <c r="Z41" s="62" t="str">
        <f t="shared" si="39"/>
        <v/>
      </c>
      <c r="AA41" s="61" t="str">
        <f t="shared" si="3"/>
        <v/>
      </c>
      <c r="AB41" s="62" t="str">
        <f>IFERROR(IF(AND(Q40="Impacto",Q41="Impacto"),(AB40-(+AB40*T41)),IF(AND(Q40="Probabilidad",Q41="Impacto"),(AB39-(+AB39*T41)),IF(Q41="Probabilidad",AB40,""))),"")</f>
        <v/>
      </c>
      <c r="AC41" s="63" t="str">
        <f t="shared" si="40"/>
        <v/>
      </c>
      <c r="AD41" s="51"/>
      <c r="AE41" s="52"/>
      <c r="AF41" s="53"/>
      <c r="AG41" s="54"/>
      <c r="AH41" s="54"/>
      <c r="AI41" s="52"/>
      <c r="AJ41" s="53"/>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445"/>
      <c r="B42" s="373"/>
      <c r="C42" s="373"/>
      <c r="D42" s="373"/>
      <c r="E42" s="376"/>
      <c r="F42" s="373"/>
      <c r="G42" s="396"/>
      <c r="H42" s="442"/>
      <c r="I42" s="381"/>
      <c r="J42" s="384"/>
      <c r="K42" s="381">
        <f t="shared" ca="1" si="37"/>
        <v>0</v>
      </c>
      <c r="L42" s="442"/>
      <c r="M42" s="381"/>
      <c r="N42" s="390"/>
      <c r="O42" s="30">
        <v>4</v>
      </c>
      <c r="P42" s="59"/>
      <c r="Q42" s="60" t="str">
        <f t="shared" ref="Q42:Q44" si="41">IF(OR(R42="Preventivo",R42="Detectivo"),"Probabilidad",IF(R42="Correctivo","Impacto",""))</f>
        <v/>
      </c>
      <c r="R42" s="57"/>
      <c r="S42" s="57"/>
      <c r="T42" s="58" t="str">
        <f t="shared" si="38"/>
        <v/>
      </c>
      <c r="U42" s="57"/>
      <c r="V42" s="57"/>
      <c r="W42" s="57"/>
      <c r="X42" s="46" t="str">
        <f t="shared" ref="X42:X44" si="42">IFERROR(IF(AND(Q41="Probabilidad",Q42="Probabilidad"),(Z41-(+Z41*T42)),IF(AND(Q41="Impacto",Q42="Probabilidad"),(Z40-(+Z40*T42)),IF(Q42="Impacto",Z41,""))),"")</f>
        <v/>
      </c>
      <c r="Y42" s="61" t="str">
        <f t="shared" si="1"/>
        <v/>
      </c>
      <c r="Z42" s="62" t="str">
        <f t="shared" si="39"/>
        <v/>
      </c>
      <c r="AA42" s="61" t="str">
        <f t="shared" si="3"/>
        <v/>
      </c>
      <c r="AB42" s="62" t="str">
        <f t="shared" ref="AB42:AB44" si="43">IFERROR(IF(AND(Q41="Impacto",Q42="Impacto"),(AB41-(+AB41*T42)),IF(AND(Q41="Probabilidad",Q42="Impacto"),(AB40-(+AB40*T42)),IF(Q42="Probabilidad",AB41,""))),"")</f>
        <v/>
      </c>
      <c r="AC42" s="6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51"/>
      <c r="AE42" s="52"/>
      <c r="AF42" s="53"/>
      <c r="AG42" s="54"/>
      <c r="AH42" s="54"/>
      <c r="AI42" s="52"/>
      <c r="AJ42" s="53"/>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445"/>
      <c r="B43" s="373"/>
      <c r="C43" s="373"/>
      <c r="D43" s="373"/>
      <c r="E43" s="376"/>
      <c r="F43" s="373"/>
      <c r="G43" s="396"/>
      <c r="H43" s="442"/>
      <c r="I43" s="381"/>
      <c r="J43" s="384"/>
      <c r="K43" s="381">
        <f t="shared" ca="1" si="37"/>
        <v>0</v>
      </c>
      <c r="L43" s="442"/>
      <c r="M43" s="381"/>
      <c r="N43" s="390"/>
      <c r="O43" s="30">
        <v>5</v>
      </c>
      <c r="P43" s="59"/>
      <c r="Q43" s="60" t="str">
        <f t="shared" si="41"/>
        <v/>
      </c>
      <c r="R43" s="57"/>
      <c r="S43" s="57"/>
      <c r="T43" s="58" t="str">
        <f t="shared" si="38"/>
        <v/>
      </c>
      <c r="U43" s="57"/>
      <c r="V43" s="57"/>
      <c r="W43" s="57"/>
      <c r="X43" s="46" t="str">
        <f t="shared" si="42"/>
        <v/>
      </c>
      <c r="Y43" s="61" t="str">
        <f t="shared" si="1"/>
        <v/>
      </c>
      <c r="Z43" s="62" t="str">
        <f t="shared" si="39"/>
        <v/>
      </c>
      <c r="AA43" s="61" t="str">
        <f t="shared" si="3"/>
        <v/>
      </c>
      <c r="AB43" s="62" t="str">
        <f t="shared" si="43"/>
        <v/>
      </c>
      <c r="AC43" s="63" t="str">
        <f t="shared" ref="AC43" si="44">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1"/>
      <c r="AE43" s="52"/>
      <c r="AF43" s="53"/>
      <c r="AG43" s="54"/>
      <c r="AH43" s="54"/>
      <c r="AI43" s="52"/>
      <c r="AJ43" s="53"/>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447"/>
      <c r="B44" s="374"/>
      <c r="C44" s="374"/>
      <c r="D44" s="374"/>
      <c r="E44" s="377"/>
      <c r="F44" s="374"/>
      <c r="G44" s="397"/>
      <c r="H44" s="443"/>
      <c r="I44" s="382"/>
      <c r="J44" s="385"/>
      <c r="K44" s="382">
        <f t="shared" ca="1" si="37"/>
        <v>0</v>
      </c>
      <c r="L44" s="443"/>
      <c r="M44" s="382"/>
      <c r="N44" s="391"/>
      <c r="O44" s="30">
        <v>6</v>
      </c>
      <c r="P44" s="59"/>
      <c r="Q44" s="60" t="str">
        <f t="shared" si="41"/>
        <v/>
      </c>
      <c r="R44" s="57"/>
      <c r="S44" s="57"/>
      <c r="T44" s="58" t="str">
        <f t="shared" si="38"/>
        <v/>
      </c>
      <c r="U44" s="57"/>
      <c r="V44" s="57"/>
      <c r="W44" s="57"/>
      <c r="X44" s="46" t="str">
        <f t="shared" si="42"/>
        <v/>
      </c>
      <c r="Y44" s="61" t="str">
        <f t="shared" si="1"/>
        <v/>
      </c>
      <c r="Z44" s="62" t="str">
        <f t="shared" si="39"/>
        <v/>
      </c>
      <c r="AA44" s="61" t="str">
        <f>IFERROR(IF(AB44="","",IF(AB44&lt;=0.2,"Leve",IF(AB44&lt;=0.4,"Menor",IF(AB44&lt;=0.6,"Moderado",IF(AB44&lt;=0.8,"Mayor","Catastrófico"))))),"")</f>
        <v/>
      </c>
      <c r="AB44" s="62" t="str">
        <f t="shared" si="43"/>
        <v/>
      </c>
      <c r="AC44" s="6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1"/>
      <c r="AE44" s="52"/>
      <c r="AF44" s="53"/>
      <c r="AG44" s="54"/>
      <c r="AH44" s="54"/>
      <c r="AI44" s="52"/>
      <c r="AJ44" s="53"/>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444">
        <v>7</v>
      </c>
      <c r="B45" s="372"/>
      <c r="C45" s="372"/>
      <c r="D45" s="372"/>
      <c r="E45" s="375"/>
      <c r="F45" s="372"/>
      <c r="G45" s="395"/>
      <c r="H45" s="441" t="str">
        <f>IF(G45&lt;=0,"",IF(G45&lt;=2,"Muy Baja",IF(G45&lt;=24,"Baja",IF(G45&lt;=500,"Media",IF(G45&lt;=5000,"Alta","Muy Alta")))))</f>
        <v/>
      </c>
      <c r="I45" s="380" t="str">
        <f>IF(H45="","",IF(H45="Muy Baja",0.2,IF(H45="Baja",0.4,IF(H45="Media",0.6,IF(H45="Alta",0.8,IF(H45="Muy Alta",1,))))))</f>
        <v/>
      </c>
      <c r="J45" s="383"/>
      <c r="K45" s="380">
        <f>IF(NOT(ISERROR(MATCH(J45,'[11]Tabla Impacto'!$B$221:$B$223,0))),'[11]Tabla Impacto'!$F$223&amp;"Por favor no seleccionar los criterios de impacto(Afectación Económica o presupuestal y Pérdida Reputacional)",J45)</f>
        <v>0</v>
      </c>
      <c r="L45" s="441" t="str">
        <f>IF(OR(K45='[11]Tabla Impacto'!$C$11,K45='[11]Tabla Impacto'!$D$11),"Leve",IF(OR(K45='[11]Tabla Impacto'!$C$12,K45='[11]Tabla Impacto'!$D$12),"Menor",IF(OR(K45='[11]Tabla Impacto'!$C$13,K45='[11]Tabla Impacto'!$D$13),"Moderado",IF(OR(K45='[11]Tabla Impacto'!$C$14,K45='[11]Tabla Impacto'!$D$14),"Mayor",IF(OR(K45='[11]Tabla Impacto'!$C$15,K45='[11]Tabla Impacto'!$D$15),"Catastrófico","")))))</f>
        <v/>
      </c>
      <c r="M45" s="380" t="str">
        <f>IF(L45="","",IF(L45="Leve",0.2,IF(L45="Menor",0.4,IF(L45="Moderado",0.6,IF(L45="Mayor",0.8,IF(L45="Catastrófico",1,))))))</f>
        <v/>
      </c>
      <c r="N45" s="389"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30">
        <v>1</v>
      </c>
      <c r="P45" s="59"/>
      <c r="Q45" s="60" t="str">
        <f>IF(OR(R45="Preventivo",R45="Detectivo"),"Probabilidad",IF(R45="Correctivo","Impacto",""))</f>
        <v/>
      </c>
      <c r="R45" s="57"/>
      <c r="S45" s="57"/>
      <c r="T45" s="58" t="str">
        <f>IF(AND(R45="Preventivo",S45="Automático"),"50%",IF(AND(R45="Preventivo",S45="Manual"),"40%",IF(AND(R45="Detectivo",S45="Automático"),"40%",IF(AND(R45="Detectivo",S45="Manual"),"30%",IF(AND(R45="Correctivo",S45="Automático"),"35%",IF(AND(R45="Correctivo",S45="Manual"),"25%",""))))))</f>
        <v/>
      </c>
      <c r="U45" s="57"/>
      <c r="V45" s="57"/>
      <c r="W45" s="57"/>
      <c r="X45" s="46" t="str">
        <f>IFERROR(IF(Q45="Probabilidad",(I45-(+I45*T45)),IF(Q45="Impacto",I45,"")),"")</f>
        <v/>
      </c>
      <c r="Y45" s="61" t="str">
        <f>IFERROR(IF(X45="","",IF(X45&lt;=0.2,"Muy Baja",IF(X45&lt;=0.4,"Baja",IF(X45&lt;=0.6,"Media",IF(X45&lt;=0.8,"Alta","Muy Alta"))))),"")</f>
        <v/>
      </c>
      <c r="Z45" s="62" t="str">
        <f>+X45</f>
        <v/>
      </c>
      <c r="AA45" s="61" t="str">
        <f>IFERROR(IF(AB45="","",IF(AB45&lt;=0.2,"Leve",IF(AB45&lt;=0.4,"Menor",IF(AB45&lt;=0.6,"Moderado",IF(AB45&lt;=0.8,"Mayor","Catastrófico"))))),"")</f>
        <v/>
      </c>
      <c r="AB45" s="62" t="str">
        <f>IFERROR(IF(Q45="Impacto",(M45-(+M45*T45)),IF(Q45="Probabilidad",M45,"")),"")</f>
        <v/>
      </c>
      <c r="AC45" s="6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1"/>
      <c r="AE45" s="52"/>
      <c r="AF45" s="53"/>
      <c r="AG45" s="54"/>
      <c r="AH45" s="54"/>
      <c r="AI45" s="52"/>
      <c r="AJ45" s="53"/>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445"/>
      <c r="B46" s="373"/>
      <c r="C46" s="373"/>
      <c r="D46" s="373"/>
      <c r="E46" s="376"/>
      <c r="F46" s="373"/>
      <c r="G46" s="396"/>
      <c r="H46" s="442"/>
      <c r="I46" s="381"/>
      <c r="J46" s="384"/>
      <c r="K46" s="381">
        <f t="shared" ref="K46:K50" ca="1" si="45">IF(NOT(ISERROR(MATCH(J46,_xlfn.ANCHORARRAY(E57),0))),I59&amp;"Por favor no seleccionar los criterios de impacto",J46)</f>
        <v>0</v>
      </c>
      <c r="L46" s="442"/>
      <c r="M46" s="381"/>
      <c r="N46" s="390"/>
      <c r="O46" s="30">
        <v>2</v>
      </c>
      <c r="P46" s="59"/>
      <c r="Q46" s="60" t="str">
        <f>IF(OR(R46="Preventivo",R46="Detectivo"),"Probabilidad",IF(R46="Correctivo","Impacto",""))</f>
        <v/>
      </c>
      <c r="R46" s="57"/>
      <c r="S46" s="57"/>
      <c r="T46" s="58" t="str">
        <f t="shared" ref="T46:T50" si="46">IF(AND(R46="Preventivo",S46="Automático"),"50%",IF(AND(R46="Preventivo",S46="Manual"),"40%",IF(AND(R46="Detectivo",S46="Automático"),"40%",IF(AND(R46="Detectivo",S46="Manual"),"30%",IF(AND(R46="Correctivo",S46="Automático"),"35%",IF(AND(R46="Correctivo",S46="Manual"),"25%",""))))))</f>
        <v/>
      </c>
      <c r="U46" s="57"/>
      <c r="V46" s="57"/>
      <c r="W46" s="57"/>
      <c r="X46" s="46" t="str">
        <f>IFERROR(IF(AND(Q45="Probabilidad",Q46="Probabilidad"),(Z45-(+Z45*T46)),IF(Q46="Probabilidad",(I45-(+I45*T46)),IF(Q46="Impacto",Z45,""))),"")</f>
        <v/>
      </c>
      <c r="Y46" s="61" t="str">
        <f t="shared" si="1"/>
        <v/>
      </c>
      <c r="Z46" s="62" t="str">
        <f t="shared" ref="Z46:Z50" si="47">+X46</f>
        <v/>
      </c>
      <c r="AA46" s="61" t="str">
        <f t="shared" si="3"/>
        <v/>
      </c>
      <c r="AB46" s="62" t="str">
        <f>IFERROR(IF(AND(Q45="Impacto",Q46="Impacto"),(AB45-(+AB45*T46)),IF(Q46="Impacto",(M45-(+M45*T46)),IF(Q46="Probabilidad",AB45,""))),"")</f>
        <v/>
      </c>
      <c r="AC46" s="63" t="str">
        <f t="shared" ref="AC46:AC47" si="48">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1"/>
      <c r="AE46" s="52"/>
      <c r="AF46" s="53"/>
      <c r="AG46" s="54"/>
      <c r="AH46" s="54"/>
      <c r="AI46" s="52"/>
      <c r="AJ46" s="53"/>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445"/>
      <c r="B47" s="373"/>
      <c r="C47" s="373"/>
      <c r="D47" s="373"/>
      <c r="E47" s="376"/>
      <c r="F47" s="373"/>
      <c r="G47" s="396"/>
      <c r="H47" s="442"/>
      <c r="I47" s="381"/>
      <c r="J47" s="384"/>
      <c r="K47" s="381">
        <f t="shared" ca="1" si="45"/>
        <v>0</v>
      </c>
      <c r="L47" s="442"/>
      <c r="M47" s="381"/>
      <c r="N47" s="390"/>
      <c r="O47" s="30">
        <v>3</v>
      </c>
      <c r="P47" s="71"/>
      <c r="Q47" s="60" t="str">
        <f>IF(OR(R47="Preventivo",R47="Detectivo"),"Probabilidad",IF(R47="Correctivo","Impacto",""))</f>
        <v/>
      </c>
      <c r="R47" s="57"/>
      <c r="S47" s="57"/>
      <c r="T47" s="58" t="str">
        <f t="shared" si="46"/>
        <v/>
      </c>
      <c r="U47" s="57"/>
      <c r="V47" s="57"/>
      <c r="W47" s="57"/>
      <c r="X47" s="46" t="str">
        <f>IFERROR(IF(AND(Q46="Probabilidad",Q47="Probabilidad"),(Z46-(+Z46*T47)),IF(AND(Q46="Impacto",Q47="Probabilidad"),(Z45-(+Z45*T47)),IF(Q47="Impacto",Z46,""))),"")</f>
        <v/>
      </c>
      <c r="Y47" s="61" t="str">
        <f t="shared" si="1"/>
        <v/>
      </c>
      <c r="Z47" s="62" t="str">
        <f t="shared" si="47"/>
        <v/>
      </c>
      <c r="AA47" s="61" t="str">
        <f t="shared" si="3"/>
        <v/>
      </c>
      <c r="AB47" s="62" t="str">
        <f>IFERROR(IF(AND(Q46="Impacto",Q47="Impacto"),(AB46-(+AB46*T47)),IF(AND(Q46="Probabilidad",Q47="Impacto"),(AB45-(+AB45*T47)),IF(Q47="Probabilidad",AB46,""))),"")</f>
        <v/>
      </c>
      <c r="AC47" s="63" t="str">
        <f t="shared" si="48"/>
        <v/>
      </c>
      <c r="AD47" s="51"/>
      <c r="AE47" s="52"/>
      <c r="AF47" s="53"/>
      <c r="AG47" s="54"/>
      <c r="AH47" s="54"/>
      <c r="AI47" s="52"/>
      <c r="AJ47" s="53"/>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445"/>
      <c r="B48" s="373"/>
      <c r="C48" s="373"/>
      <c r="D48" s="373"/>
      <c r="E48" s="376"/>
      <c r="F48" s="373"/>
      <c r="G48" s="396"/>
      <c r="H48" s="442"/>
      <c r="I48" s="381"/>
      <c r="J48" s="384"/>
      <c r="K48" s="381">
        <f t="shared" ca="1" si="45"/>
        <v>0</v>
      </c>
      <c r="L48" s="442"/>
      <c r="M48" s="381"/>
      <c r="N48" s="390"/>
      <c r="O48" s="30">
        <v>4</v>
      </c>
      <c r="P48" s="59"/>
      <c r="Q48" s="60" t="str">
        <f t="shared" ref="Q48:Q50" si="49">IF(OR(R48="Preventivo",R48="Detectivo"),"Probabilidad",IF(R48="Correctivo","Impacto",""))</f>
        <v/>
      </c>
      <c r="R48" s="57"/>
      <c r="S48" s="57"/>
      <c r="T48" s="58" t="str">
        <f t="shared" si="46"/>
        <v/>
      </c>
      <c r="U48" s="57"/>
      <c r="V48" s="57"/>
      <c r="W48" s="57"/>
      <c r="X48" s="46" t="str">
        <f t="shared" ref="X48:X50" si="50">IFERROR(IF(AND(Q47="Probabilidad",Q48="Probabilidad"),(Z47-(+Z47*T48)),IF(AND(Q47="Impacto",Q48="Probabilidad"),(Z46-(+Z46*T48)),IF(Q48="Impacto",Z47,""))),"")</f>
        <v/>
      </c>
      <c r="Y48" s="61" t="str">
        <f t="shared" si="1"/>
        <v/>
      </c>
      <c r="Z48" s="62" t="str">
        <f t="shared" si="47"/>
        <v/>
      </c>
      <c r="AA48" s="61" t="str">
        <f t="shared" si="3"/>
        <v/>
      </c>
      <c r="AB48" s="62" t="str">
        <f t="shared" ref="AB48:AB50" si="51">IFERROR(IF(AND(Q47="Impacto",Q48="Impacto"),(AB47-(+AB47*T48)),IF(AND(Q47="Probabilidad",Q48="Impacto"),(AB46-(+AB46*T48)),IF(Q48="Probabilidad",AB47,""))),"")</f>
        <v/>
      </c>
      <c r="AC48" s="6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51"/>
      <c r="AE48" s="52"/>
      <c r="AF48" s="53"/>
      <c r="AG48" s="54"/>
      <c r="AH48" s="54"/>
      <c r="AI48" s="52"/>
      <c r="AJ48" s="53"/>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445"/>
      <c r="B49" s="373"/>
      <c r="C49" s="373"/>
      <c r="D49" s="373"/>
      <c r="E49" s="376"/>
      <c r="F49" s="373"/>
      <c r="G49" s="396"/>
      <c r="H49" s="442"/>
      <c r="I49" s="381"/>
      <c r="J49" s="384"/>
      <c r="K49" s="381">
        <f t="shared" ca="1" si="45"/>
        <v>0</v>
      </c>
      <c r="L49" s="442"/>
      <c r="M49" s="381"/>
      <c r="N49" s="390"/>
      <c r="O49" s="30">
        <v>5</v>
      </c>
      <c r="P49" s="59"/>
      <c r="Q49" s="60" t="str">
        <f t="shared" si="49"/>
        <v/>
      </c>
      <c r="R49" s="57"/>
      <c r="S49" s="57"/>
      <c r="T49" s="58" t="str">
        <f t="shared" si="46"/>
        <v/>
      </c>
      <c r="U49" s="57"/>
      <c r="V49" s="57"/>
      <c r="W49" s="57"/>
      <c r="X49" s="46" t="str">
        <f t="shared" si="50"/>
        <v/>
      </c>
      <c r="Y49" s="61" t="str">
        <f t="shared" si="1"/>
        <v/>
      </c>
      <c r="Z49" s="62" t="str">
        <f t="shared" si="47"/>
        <v/>
      </c>
      <c r="AA49" s="61" t="str">
        <f t="shared" si="3"/>
        <v/>
      </c>
      <c r="AB49" s="62" t="str">
        <f t="shared" si="51"/>
        <v/>
      </c>
      <c r="AC49" s="63" t="str">
        <f t="shared" ref="AC49:AC50" si="52">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1"/>
      <c r="AE49" s="52"/>
      <c r="AF49" s="53"/>
      <c r="AG49" s="54"/>
      <c r="AH49" s="54"/>
      <c r="AI49" s="52"/>
      <c r="AJ49" s="53"/>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447"/>
      <c r="B50" s="374"/>
      <c r="C50" s="374"/>
      <c r="D50" s="374"/>
      <c r="E50" s="377"/>
      <c r="F50" s="374"/>
      <c r="G50" s="397"/>
      <c r="H50" s="443"/>
      <c r="I50" s="382"/>
      <c r="J50" s="385"/>
      <c r="K50" s="382">
        <f t="shared" ca="1" si="45"/>
        <v>0</v>
      </c>
      <c r="L50" s="443"/>
      <c r="M50" s="382"/>
      <c r="N50" s="391"/>
      <c r="O50" s="30">
        <v>6</v>
      </c>
      <c r="P50" s="59"/>
      <c r="Q50" s="60" t="str">
        <f t="shared" si="49"/>
        <v/>
      </c>
      <c r="R50" s="57"/>
      <c r="S50" s="57"/>
      <c r="T50" s="58" t="str">
        <f t="shared" si="46"/>
        <v/>
      </c>
      <c r="U50" s="57"/>
      <c r="V50" s="57"/>
      <c r="W50" s="57"/>
      <c r="X50" s="46" t="str">
        <f t="shared" si="50"/>
        <v/>
      </c>
      <c r="Y50" s="61" t="str">
        <f t="shared" si="1"/>
        <v/>
      </c>
      <c r="Z50" s="62" t="str">
        <f t="shared" si="47"/>
        <v/>
      </c>
      <c r="AA50" s="61" t="str">
        <f t="shared" si="3"/>
        <v/>
      </c>
      <c r="AB50" s="62" t="str">
        <f t="shared" si="51"/>
        <v/>
      </c>
      <c r="AC50" s="63" t="str">
        <f t="shared" si="52"/>
        <v/>
      </c>
      <c r="AD50" s="51"/>
      <c r="AE50" s="52"/>
      <c r="AF50" s="53"/>
      <c r="AG50" s="54"/>
      <c r="AH50" s="54"/>
      <c r="AI50" s="52"/>
      <c r="AJ50" s="53"/>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444">
        <v>8</v>
      </c>
      <c r="B51" s="372"/>
      <c r="C51" s="372"/>
      <c r="D51" s="372"/>
      <c r="E51" s="375"/>
      <c r="F51" s="372"/>
      <c r="G51" s="395"/>
      <c r="H51" s="441" t="str">
        <f>IF(G51&lt;=0,"",IF(G51&lt;=2,"Muy Baja",IF(G51&lt;=24,"Baja",IF(G51&lt;=500,"Media",IF(G51&lt;=5000,"Alta","Muy Alta")))))</f>
        <v/>
      </c>
      <c r="I51" s="380" t="str">
        <f>IF(H51="","",IF(H51="Muy Baja",0.2,IF(H51="Baja",0.4,IF(H51="Media",0.6,IF(H51="Alta",0.8,IF(H51="Muy Alta",1,))))))</f>
        <v/>
      </c>
      <c r="J51" s="383"/>
      <c r="K51" s="380">
        <f>IF(NOT(ISERROR(MATCH(J51,'[11]Tabla Impacto'!$B$221:$B$223,0))),'[11]Tabla Impacto'!$F$223&amp;"Por favor no seleccionar los criterios de impacto(Afectación Económica o presupuestal y Pérdida Reputacional)",J51)</f>
        <v>0</v>
      </c>
      <c r="L51" s="441" t="str">
        <f>IF(OR(K51='[11]Tabla Impacto'!$C$11,K51='[11]Tabla Impacto'!$D$11),"Leve",IF(OR(K51='[11]Tabla Impacto'!$C$12,K51='[11]Tabla Impacto'!$D$12),"Menor",IF(OR(K51='[11]Tabla Impacto'!$C$13,K51='[11]Tabla Impacto'!$D$13),"Moderado",IF(OR(K51='[11]Tabla Impacto'!$C$14,K51='[11]Tabla Impacto'!$D$14),"Mayor",IF(OR(K51='[11]Tabla Impacto'!$C$15,K51='[11]Tabla Impacto'!$D$15),"Catastrófico","")))))</f>
        <v/>
      </c>
      <c r="M51" s="380" t="str">
        <f>IF(L51="","",IF(L51="Leve",0.2,IF(L51="Menor",0.4,IF(L51="Moderado",0.6,IF(L51="Mayor",0.8,IF(L51="Catastrófico",1,))))))</f>
        <v/>
      </c>
      <c r="N51" s="389"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30">
        <v>1</v>
      </c>
      <c r="P51" s="59"/>
      <c r="Q51" s="60" t="str">
        <f>IF(OR(R51="Preventivo",R51="Detectivo"),"Probabilidad",IF(R51="Correctivo","Impacto",""))</f>
        <v/>
      </c>
      <c r="R51" s="57"/>
      <c r="S51" s="57"/>
      <c r="T51" s="58" t="str">
        <f>IF(AND(R51="Preventivo",S51="Automático"),"50%",IF(AND(R51="Preventivo",S51="Manual"),"40%",IF(AND(R51="Detectivo",S51="Automático"),"40%",IF(AND(R51="Detectivo",S51="Manual"),"30%",IF(AND(R51="Correctivo",S51="Automático"),"35%",IF(AND(R51="Correctivo",S51="Manual"),"25%",""))))))</f>
        <v/>
      </c>
      <c r="U51" s="57"/>
      <c r="V51" s="57"/>
      <c r="W51" s="57"/>
      <c r="X51" s="46" t="str">
        <f>IFERROR(IF(Q51="Probabilidad",(I51-(+I51*T51)),IF(Q51="Impacto",I51,"")),"")</f>
        <v/>
      </c>
      <c r="Y51" s="61" t="str">
        <f>IFERROR(IF(X51="","",IF(X51&lt;=0.2,"Muy Baja",IF(X51&lt;=0.4,"Baja",IF(X51&lt;=0.6,"Media",IF(X51&lt;=0.8,"Alta","Muy Alta"))))),"")</f>
        <v/>
      </c>
      <c r="Z51" s="62" t="str">
        <f>+X51</f>
        <v/>
      </c>
      <c r="AA51" s="61" t="str">
        <f>IFERROR(IF(AB51="","",IF(AB51&lt;=0.2,"Leve",IF(AB51&lt;=0.4,"Menor",IF(AB51&lt;=0.6,"Moderado",IF(AB51&lt;=0.8,"Mayor","Catastrófico"))))),"")</f>
        <v/>
      </c>
      <c r="AB51" s="62" t="str">
        <f>IFERROR(IF(Q51="Impacto",(M51-(+M51*T51)),IF(Q51="Probabilidad",M51,"")),"")</f>
        <v/>
      </c>
      <c r="AC51" s="6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51"/>
      <c r="AE51" s="52"/>
      <c r="AF51" s="53"/>
      <c r="AG51" s="54"/>
      <c r="AH51" s="54"/>
      <c r="AI51" s="52"/>
      <c r="AJ51" s="53"/>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445"/>
      <c r="B52" s="373"/>
      <c r="C52" s="373"/>
      <c r="D52" s="373"/>
      <c r="E52" s="376"/>
      <c r="F52" s="373"/>
      <c r="G52" s="396"/>
      <c r="H52" s="442"/>
      <c r="I52" s="381"/>
      <c r="J52" s="384"/>
      <c r="K52" s="381">
        <f ca="1">IF(NOT(ISERROR(MATCH(J52,_xlfn.ANCHORARRAY(E63),0))),I65&amp;"Por favor no seleccionar los criterios de impacto",J52)</f>
        <v>0</v>
      </c>
      <c r="L52" s="442"/>
      <c r="M52" s="381"/>
      <c r="N52" s="390"/>
      <c r="O52" s="30">
        <v>2</v>
      </c>
      <c r="P52" s="59"/>
      <c r="Q52" s="60" t="str">
        <f>IF(OR(R52="Preventivo",R52="Detectivo"),"Probabilidad",IF(R52="Correctivo","Impacto",""))</f>
        <v/>
      </c>
      <c r="R52" s="57"/>
      <c r="S52" s="57"/>
      <c r="T52" s="58" t="str">
        <f t="shared" ref="T52:T56" si="53">IF(AND(R52="Preventivo",S52="Automático"),"50%",IF(AND(R52="Preventivo",S52="Manual"),"40%",IF(AND(R52="Detectivo",S52="Automático"),"40%",IF(AND(R52="Detectivo",S52="Manual"),"30%",IF(AND(R52="Correctivo",S52="Automático"),"35%",IF(AND(R52="Correctivo",S52="Manual"),"25%",""))))))</f>
        <v/>
      </c>
      <c r="U52" s="57"/>
      <c r="V52" s="57"/>
      <c r="W52" s="57"/>
      <c r="X52" s="46" t="str">
        <f>IFERROR(IF(AND(Q51="Probabilidad",Q52="Probabilidad"),(Z51-(+Z51*T52)),IF(Q52="Probabilidad",(I51-(+I51*T52)),IF(Q52="Impacto",Z51,""))),"")</f>
        <v/>
      </c>
      <c r="Y52" s="61" t="str">
        <f t="shared" si="1"/>
        <v/>
      </c>
      <c r="Z52" s="62" t="str">
        <f t="shared" ref="Z52:Z56" si="54">+X52</f>
        <v/>
      </c>
      <c r="AA52" s="61" t="str">
        <f t="shared" si="3"/>
        <v/>
      </c>
      <c r="AB52" s="62" t="str">
        <f>IFERROR(IF(AND(Q51="Impacto",Q52="Impacto"),(AB51-(+AB51*T52)),IF(Q52="Impacto",(M51-(+M51*T52)),IF(Q52="Probabilidad",AB51,""))),"")</f>
        <v/>
      </c>
      <c r="AC52" s="63" t="str">
        <f t="shared" ref="AC52:AC53" si="55">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1"/>
      <c r="AE52" s="52"/>
      <c r="AF52" s="53"/>
      <c r="AG52" s="54"/>
      <c r="AH52" s="54"/>
      <c r="AI52" s="52"/>
      <c r="AJ52" s="53"/>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445"/>
      <c r="B53" s="373"/>
      <c r="C53" s="373"/>
      <c r="D53" s="373"/>
      <c r="E53" s="376"/>
      <c r="F53" s="373"/>
      <c r="G53" s="396"/>
      <c r="H53" s="442"/>
      <c r="I53" s="381"/>
      <c r="J53" s="384"/>
      <c r="K53" s="381">
        <f ca="1">IF(NOT(ISERROR(MATCH(J53,_xlfn.ANCHORARRAY(E64),0))),I66&amp;"Por favor no seleccionar los criterios de impacto",J53)</f>
        <v>0</v>
      </c>
      <c r="L53" s="442"/>
      <c r="M53" s="381"/>
      <c r="N53" s="390"/>
      <c r="O53" s="30">
        <v>3</v>
      </c>
      <c r="P53" s="71"/>
      <c r="Q53" s="60" t="str">
        <f>IF(OR(R53="Preventivo",R53="Detectivo"),"Probabilidad",IF(R53="Correctivo","Impacto",""))</f>
        <v/>
      </c>
      <c r="R53" s="57"/>
      <c r="S53" s="57"/>
      <c r="T53" s="58" t="str">
        <f t="shared" si="53"/>
        <v/>
      </c>
      <c r="U53" s="57"/>
      <c r="V53" s="57"/>
      <c r="W53" s="57"/>
      <c r="X53" s="46" t="str">
        <f>IFERROR(IF(AND(Q52="Probabilidad",Q53="Probabilidad"),(Z52-(+Z52*T53)),IF(AND(Q52="Impacto",Q53="Probabilidad"),(Z51-(+Z51*T53)),IF(Q53="Impacto",Z52,""))),"")</f>
        <v/>
      </c>
      <c r="Y53" s="61" t="str">
        <f t="shared" si="1"/>
        <v/>
      </c>
      <c r="Z53" s="62" t="str">
        <f t="shared" si="54"/>
        <v/>
      </c>
      <c r="AA53" s="61" t="str">
        <f t="shared" si="3"/>
        <v/>
      </c>
      <c r="AB53" s="62" t="str">
        <f>IFERROR(IF(AND(Q52="Impacto",Q53="Impacto"),(AB52-(+AB52*T53)),IF(AND(Q52="Probabilidad",Q53="Impacto"),(AB51-(+AB51*T53)),IF(Q53="Probabilidad",AB52,""))),"")</f>
        <v/>
      </c>
      <c r="AC53" s="63" t="str">
        <f t="shared" si="55"/>
        <v/>
      </c>
      <c r="AD53" s="51"/>
      <c r="AE53" s="52"/>
      <c r="AF53" s="53"/>
      <c r="AG53" s="54"/>
      <c r="AH53" s="54"/>
      <c r="AI53" s="52"/>
      <c r="AJ53" s="53"/>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445"/>
      <c r="B54" s="373"/>
      <c r="C54" s="373"/>
      <c r="D54" s="373"/>
      <c r="E54" s="376"/>
      <c r="F54" s="373"/>
      <c r="G54" s="396"/>
      <c r="H54" s="442"/>
      <c r="I54" s="381"/>
      <c r="J54" s="384"/>
      <c r="K54" s="381">
        <f ca="1">IF(NOT(ISERROR(MATCH(J54,_xlfn.ANCHORARRAY(E65),0))),I67&amp;"Por favor no seleccionar los criterios de impacto",J54)</f>
        <v>0</v>
      </c>
      <c r="L54" s="442"/>
      <c r="M54" s="381"/>
      <c r="N54" s="390"/>
      <c r="O54" s="30">
        <v>4</v>
      </c>
      <c r="P54" s="59"/>
      <c r="Q54" s="60" t="str">
        <f t="shared" ref="Q54:Q56" si="56">IF(OR(R54="Preventivo",R54="Detectivo"),"Probabilidad",IF(R54="Correctivo","Impacto",""))</f>
        <v/>
      </c>
      <c r="R54" s="57"/>
      <c r="S54" s="57"/>
      <c r="T54" s="58" t="str">
        <f t="shared" si="53"/>
        <v/>
      </c>
      <c r="U54" s="57"/>
      <c r="V54" s="57"/>
      <c r="W54" s="57"/>
      <c r="X54" s="46" t="str">
        <f t="shared" ref="X54:X56" si="57">IFERROR(IF(AND(Q53="Probabilidad",Q54="Probabilidad"),(Z53-(+Z53*T54)),IF(AND(Q53="Impacto",Q54="Probabilidad"),(Z52-(+Z52*T54)),IF(Q54="Impacto",Z53,""))),"")</f>
        <v/>
      </c>
      <c r="Y54" s="61" t="str">
        <f t="shared" si="1"/>
        <v/>
      </c>
      <c r="Z54" s="62" t="str">
        <f t="shared" si="54"/>
        <v/>
      </c>
      <c r="AA54" s="61" t="str">
        <f t="shared" si="3"/>
        <v/>
      </c>
      <c r="AB54" s="62" t="str">
        <f t="shared" ref="AB54:AB56" si="58">IFERROR(IF(AND(Q53="Impacto",Q54="Impacto"),(AB53-(+AB53*T54)),IF(AND(Q53="Probabilidad",Q54="Impacto"),(AB52-(+AB52*T54)),IF(Q54="Probabilidad",AB53,""))),"")</f>
        <v/>
      </c>
      <c r="AC54" s="6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51"/>
      <c r="AE54" s="52"/>
      <c r="AF54" s="53"/>
      <c r="AG54" s="54"/>
      <c r="AH54" s="54"/>
      <c r="AI54" s="52"/>
      <c r="AJ54" s="53"/>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445"/>
      <c r="B55" s="373"/>
      <c r="C55" s="373"/>
      <c r="D55" s="373"/>
      <c r="E55" s="376"/>
      <c r="F55" s="373"/>
      <c r="G55" s="396"/>
      <c r="H55" s="442"/>
      <c r="I55" s="381"/>
      <c r="J55" s="384"/>
      <c r="K55" s="381">
        <f ca="1">IF(NOT(ISERROR(MATCH(J55,_xlfn.ANCHORARRAY(E66),0))),I68&amp;"Por favor no seleccionar los criterios de impacto",J55)</f>
        <v>0</v>
      </c>
      <c r="L55" s="442"/>
      <c r="M55" s="381"/>
      <c r="N55" s="390"/>
      <c r="O55" s="30">
        <v>5</v>
      </c>
      <c r="P55" s="59"/>
      <c r="Q55" s="60" t="str">
        <f t="shared" si="56"/>
        <v/>
      </c>
      <c r="R55" s="57"/>
      <c r="S55" s="57"/>
      <c r="T55" s="58" t="str">
        <f t="shared" si="53"/>
        <v/>
      </c>
      <c r="U55" s="57"/>
      <c r="V55" s="57"/>
      <c r="W55" s="57"/>
      <c r="X55" s="46" t="str">
        <f t="shared" si="57"/>
        <v/>
      </c>
      <c r="Y55" s="61" t="str">
        <f t="shared" si="1"/>
        <v/>
      </c>
      <c r="Z55" s="62" t="str">
        <f t="shared" si="54"/>
        <v/>
      </c>
      <c r="AA55" s="61" t="str">
        <f t="shared" si="3"/>
        <v/>
      </c>
      <c r="AB55" s="62" t="str">
        <f t="shared" si="58"/>
        <v/>
      </c>
      <c r="AC55" s="63" t="str">
        <f t="shared" ref="AC55:AC56" si="59">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1"/>
      <c r="AE55" s="52"/>
      <c r="AF55" s="53"/>
      <c r="AG55" s="54"/>
      <c r="AH55" s="54"/>
      <c r="AI55" s="52"/>
      <c r="AJ55" s="53"/>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447"/>
      <c r="B56" s="374"/>
      <c r="C56" s="374"/>
      <c r="D56" s="374"/>
      <c r="E56" s="377"/>
      <c r="F56" s="374"/>
      <c r="G56" s="397"/>
      <c r="H56" s="443"/>
      <c r="I56" s="382"/>
      <c r="J56" s="385"/>
      <c r="K56" s="382">
        <f ca="1">IF(NOT(ISERROR(MATCH(J56,_xlfn.ANCHORARRAY(E67),0))),I69&amp;"Por favor no seleccionar los criterios de impacto",J56)</f>
        <v>0</v>
      </c>
      <c r="L56" s="443"/>
      <c r="M56" s="382"/>
      <c r="N56" s="391"/>
      <c r="O56" s="30">
        <v>6</v>
      </c>
      <c r="P56" s="59"/>
      <c r="Q56" s="60" t="str">
        <f t="shared" si="56"/>
        <v/>
      </c>
      <c r="R56" s="57"/>
      <c r="S56" s="57"/>
      <c r="T56" s="58" t="str">
        <f t="shared" si="53"/>
        <v/>
      </c>
      <c r="U56" s="57"/>
      <c r="V56" s="57"/>
      <c r="W56" s="57"/>
      <c r="X56" s="46" t="str">
        <f t="shared" si="57"/>
        <v/>
      </c>
      <c r="Y56" s="61" t="str">
        <f t="shared" si="1"/>
        <v/>
      </c>
      <c r="Z56" s="62" t="str">
        <f t="shared" si="54"/>
        <v/>
      </c>
      <c r="AA56" s="61" t="str">
        <f t="shared" si="3"/>
        <v/>
      </c>
      <c r="AB56" s="62" t="str">
        <f t="shared" si="58"/>
        <v/>
      </c>
      <c r="AC56" s="63" t="str">
        <f t="shared" si="59"/>
        <v/>
      </c>
      <c r="AD56" s="51"/>
      <c r="AE56" s="52"/>
      <c r="AF56" s="53"/>
      <c r="AG56" s="54"/>
      <c r="AH56" s="54"/>
      <c r="AI56" s="52"/>
      <c r="AJ56" s="53"/>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444">
        <v>9</v>
      </c>
      <c r="B57" s="372"/>
      <c r="C57" s="372"/>
      <c r="D57" s="372"/>
      <c r="E57" s="375"/>
      <c r="F57" s="372"/>
      <c r="G57" s="395"/>
      <c r="H57" s="441" t="str">
        <f>IF(G57&lt;=0,"",IF(G57&lt;=2,"Muy Baja",IF(G57&lt;=24,"Baja",IF(G57&lt;=500,"Media",IF(G57&lt;=5000,"Alta","Muy Alta")))))</f>
        <v/>
      </c>
      <c r="I57" s="380" t="str">
        <f>IF(H57="","",IF(H57="Muy Baja",0.2,IF(H57="Baja",0.4,IF(H57="Media",0.6,IF(H57="Alta",0.8,IF(H57="Muy Alta",1,))))))</f>
        <v/>
      </c>
      <c r="J57" s="383"/>
      <c r="K57" s="380">
        <f>IF(NOT(ISERROR(MATCH(J57,'[11]Tabla Impacto'!$B$221:$B$223,0))),'[11]Tabla Impacto'!$F$223&amp;"Por favor no seleccionar los criterios de impacto(Afectación Económica o presupuestal y Pérdida Reputacional)",J57)</f>
        <v>0</v>
      </c>
      <c r="L57" s="441" t="str">
        <f>IF(OR(K57='[11]Tabla Impacto'!$C$11,K57='[11]Tabla Impacto'!$D$11),"Leve",IF(OR(K57='[11]Tabla Impacto'!$C$12,K57='[11]Tabla Impacto'!$D$12),"Menor",IF(OR(K57='[11]Tabla Impacto'!$C$13,K57='[11]Tabla Impacto'!$D$13),"Moderado",IF(OR(K57='[11]Tabla Impacto'!$C$14,K57='[11]Tabla Impacto'!$D$14),"Mayor",IF(OR(K57='[11]Tabla Impacto'!$C$15,K57='[11]Tabla Impacto'!$D$15),"Catastrófico","")))))</f>
        <v/>
      </c>
      <c r="M57" s="380" t="str">
        <f>IF(L57="","",IF(L57="Leve",0.2,IF(L57="Menor",0.4,IF(L57="Moderado",0.6,IF(L57="Mayor",0.8,IF(L57="Catastrófico",1,))))))</f>
        <v/>
      </c>
      <c r="N57" s="38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30">
        <v>1</v>
      </c>
      <c r="P57" s="59"/>
      <c r="Q57" s="60" t="str">
        <f>IF(OR(R57="Preventivo",R57="Detectivo"),"Probabilidad",IF(R57="Correctivo","Impacto",""))</f>
        <v/>
      </c>
      <c r="R57" s="57"/>
      <c r="S57" s="57"/>
      <c r="T57" s="58" t="str">
        <f>IF(AND(R57="Preventivo",S57="Automático"),"50%",IF(AND(R57="Preventivo",S57="Manual"),"40%",IF(AND(R57="Detectivo",S57="Automático"),"40%",IF(AND(R57="Detectivo",S57="Manual"),"30%",IF(AND(R57="Correctivo",S57="Automático"),"35%",IF(AND(R57="Correctivo",S57="Manual"),"25%",""))))))</f>
        <v/>
      </c>
      <c r="U57" s="57"/>
      <c r="V57" s="57"/>
      <c r="W57" s="57"/>
      <c r="X57" s="46" t="str">
        <f>IFERROR(IF(Q57="Probabilidad",(I57-(+I57*T57)),IF(Q57="Impacto",I57,"")),"")</f>
        <v/>
      </c>
      <c r="Y57" s="61" t="str">
        <f>IFERROR(IF(X57="","",IF(X57&lt;=0.2,"Muy Baja",IF(X57&lt;=0.4,"Baja",IF(X57&lt;=0.6,"Media",IF(X57&lt;=0.8,"Alta","Muy Alta"))))),"")</f>
        <v/>
      </c>
      <c r="Z57" s="62" t="str">
        <f>+X57</f>
        <v/>
      </c>
      <c r="AA57" s="61" t="str">
        <f>IFERROR(IF(AB57="","",IF(AB57&lt;=0.2,"Leve",IF(AB57&lt;=0.4,"Menor",IF(AB57&lt;=0.6,"Moderado",IF(AB57&lt;=0.8,"Mayor","Catastrófico"))))),"")</f>
        <v/>
      </c>
      <c r="AB57" s="62" t="str">
        <f>IFERROR(IF(Q57="Impacto",(M57-(+M57*T57)),IF(Q57="Probabilidad",M57,"")),"")</f>
        <v/>
      </c>
      <c r="AC57" s="6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51"/>
      <c r="AE57" s="52"/>
      <c r="AF57" s="53"/>
      <c r="AG57" s="54"/>
      <c r="AH57" s="54"/>
      <c r="AI57" s="52"/>
      <c r="AJ57" s="53"/>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445"/>
      <c r="B58" s="373"/>
      <c r="C58" s="373"/>
      <c r="D58" s="373"/>
      <c r="E58" s="376"/>
      <c r="F58" s="373"/>
      <c r="G58" s="396"/>
      <c r="H58" s="442"/>
      <c r="I58" s="381"/>
      <c r="J58" s="384"/>
      <c r="K58" s="381">
        <f ca="1">IF(NOT(ISERROR(MATCH(J58,_xlfn.ANCHORARRAY(E69),0))),I71&amp;"Por favor no seleccionar los criterios de impacto",J58)</f>
        <v>0</v>
      </c>
      <c r="L58" s="442"/>
      <c r="M58" s="381"/>
      <c r="N58" s="390"/>
      <c r="O58" s="30">
        <v>2</v>
      </c>
      <c r="P58" s="59"/>
      <c r="Q58" s="60" t="str">
        <f>IF(OR(R58="Preventivo",R58="Detectivo"),"Probabilidad",IF(R58="Correctivo","Impacto",""))</f>
        <v/>
      </c>
      <c r="R58" s="57"/>
      <c r="S58" s="57"/>
      <c r="T58" s="58" t="str">
        <f t="shared" ref="T58:T62" si="60">IF(AND(R58="Preventivo",S58="Automático"),"50%",IF(AND(R58="Preventivo",S58="Manual"),"40%",IF(AND(R58="Detectivo",S58="Automático"),"40%",IF(AND(R58="Detectivo",S58="Manual"),"30%",IF(AND(R58="Correctivo",S58="Automático"),"35%",IF(AND(R58="Correctivo",S58="Manual"),"25%",""))))))</f>
        <v/>
      </c>
      <c r="U58" s="57"/>
      <c r="V58" s="57"/>
      <c r="W58" s="57"/>
      <c r="X58" s="46" t="str">
        <f>IFERROR(IF(AND(Q57="Probabilidad",Q58="Probabilidad"),(Z57-(+Z57*T58)),IF(Q58="Probabilidad",(I57-(+I57*T58)),IF(Q58="Impacto",Z57,""))),"")</f>
        <v/>
      </c>
      <c r="Y58" s="61" t="str">
        <f t="shared" si="1"/>
        <v/>
      </c>
      <c r="Z58" s="62" t="str">
        <f t="shared" ref="Z58:Z62" si="61">+X58</f>
        <v/>
      </c>
      <c r="AA58" s="61" t="str">
        <f t="shared" si="3"/>
        <v/>
      </c>
      <c r="AB58" s="62" t="str">
        <f>IFERROR(IF(AND(Q57="Impacto",Q58="Impacto"),(AB57-(+AB57*T58)),IF(Q58="Impacto",(M57-(+M57*T58)),IF(Q58="Probabilidad",AB57,""))),"")</f>
        <v/>
      </c>
      <c r="AC58" s="63" t="str">
        <f t="shared" ref="AC58:AC59" si="6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1"/>
      <c r="AE58" s="52"/>
      <c r="AF58" s="53"/>
      <c r="AG58" s="54"/>
      <c r="AH58" s="54"/>
      <c r="AI58" s="52"/>
      <c r="AJ58" s="53"/>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445"/>
      <c r="B59" s="373"/>
      <c r="C59" s="373"/>
      <c r="D59" s="373"/>
      <c r="E59" s="376"/>
      <c r="F59" s="373"/>
      <c r="G59" s="396"/>
      <c r="H59" s="442"/>
      <c r="I59" s="381"/>
      <c r="J59" s="384"/>
      <c r="K59" s="381">
        <f ca="1">IF(NOT(ISERROR(MATCH(J59,_xlfn.ANCHORARRAY(E70),0))),I72&amp;"Por favor no seleccionar los criterios de impacto",J59)</f>
        <v>0</v>
      </c>
      <c r="L59" s="442"/>
      <c r="M59" s="381"/>
      <c r="N59" s="390"/>
      <c r="O59" s="30">
        <v>3</v>
      </c>
      <c r="P59" s="71"/>
      <c r="Q59" s="60" t="str">
        <f>IF(OR(R59="Preventivo",R59="Detectivo"),"Probabilidad",IF(R59="Correctivo","Impacto",""))</f>
        <v/>
      </c>
      <c r="R59" s="57"/>
      <c r="S59" s="57"/>
      <c r="T59" s="58" t="str">
        <f t="shared" si="60"/>
        <v/>
      </c>
      <c r="U59" s="57"/>
      <c r="V59" s="57"/>
      <c r="W59" s="57"/>
      <c r="X59" s="46" t="str">
        <f>IFERROR(IF(AND(Q58="Probabilidad",Q59="Probabilidad"),(Z58-(+Z58*T59)),IF(AND(Q58="Impacto",Q59="Probabilidad"),(Z57-(+Z57*T59)),IF(Q59="Impacto",Z58,""))),"")</f>
        <v/>
      </c>
      <c r="Y59" s="61" t="str">
        <f t="shared" si="1"/>
        <v/>
      </c>
      <c r="Z59" s="62" t="str">
        <f t="shared" si="61"/>
        <v/>
      </c>
      <c r="AA59" s="61" t="str">
        <f t="shared" si="3"/>
        <v/>
      </c>
      <c r="AB59" s="62" t="str">
        <f>IFERROR(IF(AND(Q58="Impacto",Q59="Impacto"),(AB58-(+AB58*T59)),IF(AND(Q58="Probabilidad",Q59="Impacto"),(AB57-(+AB57*T59)),IF(Q59="Probabilidad",AB58,""))),"")</f>
        <v/>
      </c>
      <c r="AC59" s="63" t="str">
        <f t="shared" si="62"/>
        <v/>
      </c>
      <c r="AD59" s="51"/>
      <c r="AE59" s="52"/>
      <c r="AF59" s="53"/>
      <c r="AG59" s="54"/>
      <c r="AH59" s="54"/>
      <c r="AI59" s="52"/>
      <c r="AJ59" s="53"/>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445"/>
      <c r="B60" s="373"/>
      <c r="C60" s="373"/>
      <c r="D60" s="373"/>
      <c r="E60" s="376"/>
      <c r="F60" s="373"/>
      <c r="G60" s="396"/>
      <c r="H60" s="442"/>
      <c r="I60" s="381"/>
      <c r="J60" s="384"/>
      <c r="K60" s="381">
        <f ca="1">IF(NOT(ISERROR(MATCH(J60,_xlfn.ANCHORARRAY(E71),0))),I73&amp;"Por favor no seleccionar los criterios de impacto",J60)</f>
        <v>0</v>
      </c>
      <c r="L60" s="442"/>
      <c r="M60" s="381"/>
      <c r="N60" s="390"/>
      <c r="O60" s="30">
        <v>4</v>
      </c>
      <c r="P60" s="59"/>
      <c r="Q60" s="60" t="str">
        <f t="shared" ref="Q60:Q62" si="63">IF(OR(R60="Preventivo",R60="Detectivo"),"Probabilidad",IF(R60="Correctivo","Impacto",""))</f>
        <v/>
      </c>
      <c r="R60" s="57"/>
      <c r="S60" s="57"/>
      <c r="T60" s="58" t="str">
        <f t="shared" si="60"/>
        <v/>
      </c>
      <c r="U60" s="57"/>
      <c r="V60" s="57"/>
      <c r="W60" s="57"/>
      <c r="X60" s="46" t="str">
        <f t="shared" ref="X60:X62" si="64">IFERROR(IF(AND(Q59="Probabilidad",Q60="Probabilidad"),(Z59-(+Z59*T60)),IF(AND(Q59="Impacto",Q60="Probabilidad"),(Z58-(+Z58*T60)),IF(Q60="Impacto",Z59,""))),"")</f>
        <v/>
      </c>
      <c r="Y60" s="61" t="str">
        <f t="shared" si="1"/>
        <v/>
      </c>
      <c r="Z60" s="62" t="str">
        <f t="shared" si="61"/>
        <v/>
      </c>
      <c r="AA60" s="61" t="str">
        <f t="shared" si="3"/>
        <v/>
      </c>
      <c r="AB60" s="62" t="str">
        <f t="shared" ref="AB60:AB62" si="65">IFERROR(IF(AND(Q59="Impacto",Q60="Impacto"),(AB59-(+AB59*T60)),IF(AND(Q59="Probabilidad",Q60="Impacto"),(AB58-(+AB58*T60)),IF(Q60="Probabilidad",AB59,""))),"")</f>
        <v/>
      </c>
      <c r="AC60" s="6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51"/>
      <c r="AE60" s="52"/>
      <c r="AF60" s="53"/>
      <c r="AG60" s="54"/>
      <c r="AH60" s="54"/>
      <c r="AI60" s="52"/>
      <c r="AJ60" s="53"/>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445"/>
      <c r="B61" s="373"/>
      <c r="C61" s="373"/>
      <c r="D61" s="373"/>
      <c r="E61" s="376"/>
      <c r="F61" s="373"/>
      <c r="G61" s="396"/>
      <c r="H61" s="442"/>
      <c r="I61" s="381"/>
      <c r="J61" s="384"/>
      <c r="K61" s="381">
        <f ca="1">IF(NOT(ISERROR(MATCH(J61,_xlfn.ANCHORARRAY(E72),0))),I74&amp;"Por favor no seleccionar los criterios de impacto",J61)</f>
        <v>0</v>
      </c>
      <c r="L61" s="442"/>
      <c r="M61" s="381"/>
      <c r="N61" s="390"/>
      <c r="O61" s="30">
        <v>5</v>
      </c>
      <c r="P61" s="59"/>
      <c r="Q61" s="60" t="str">
        <f t="shared" si="63"/>
        <v/>
      </c>
      <c r="R61" s="57"/>
      <c r="S61" s="57"/>
      <c r="T61" s="58" t="str">
        <f t="shared" si="60"/>
        <v/>
      </c>
      <c r="U61" s="57"/>
      <c r="V61" s="57"/>
      <c r="W61" s="57"/>
      <c r="X61" s="46" t="str">
        <f t="shared" si="64"/>
        <v/>
      </c>
      <c r="Y61" s="61" t="str">
        <f t="shared" si="1"/>
        <v/>
      </c>
      <c r="Z61" s="62" t="str">
        <f t="shared" si="61"/>
        <v/>
      </c>
      <c r="AA61" s="61" t="str">
        <f t="shared" si="3"/>
        <v/>
      </c>
      <c r="AB61" s="62" t="str">
        <f t="shared" si="65"/>
        <v/>
      </c>
      <c r="AC61" s="63" t="str">
        <f t="shared" ref="AC61:AC62" si="6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1"/>
      <c r="AE61" s="52"/>
      <c r="AF61" s="53"/>
      <c r="AG61" s="54"/>
      <c r="AH61" s="54"/>
      <c r="AI61" s="52"/>
      <c r="AJ61" s="53"/>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447"/>
      <c r="B62" s="374"/>
      <c r="C62" s="374"/>
      <c r="D62" s="374"/>
      <c r="E62" s="377"/>
      <c r="F62" s="374"/>
      <c r="G62" s="397"/>
      <c r="H62" s="443"/>
      <c r="I62" s="382"/>
      <c r="J62" s="385"/>
      <c r="K62" s="382">
        <f ca="1">IF(NOT(ISERROR(MATCH(J62,_xlfn.ANCHORARRAY(E73),0))),I75&amp;"Por favor no seleccionar los criterios de impacto",J62)</f>
        <v>0</v>
      </c>
      <c r="L62" s="443"/>
      <c r="M62" s="382"/>
      <c r="N62" s="391"/>
      <c r="O62" s="30">
        <v>6</v>
      </c>
      <c r="P62" s="59"/>
      <c r="Q62" s="60" t="str">
        <f t="shared" si="63"/>
        <v/>
      </c>
      <c r="R62" s="57"/>
      <c r="S62" s="57"/>
      <c r="T62" s="58" t="str">
        <f t="shared" si="60"/>
        <v/>
      </c>
      <c r="U62" s="57"/>
      <c r="V62" s="57"/>
      <c r="W62" s="57"/>
      <c r="X62" s="46" t="str">
        <f t="shared" si="64"/>
        <v/>
      </c>
      <c r="Y62" s="61" t="str">
        <f t="shared" si="1"/>
        <v/>
      </c>
      <c r="Z62" s="62" t="str">
        <f t="shared" si="61"/>
        <v/>
      </c>
      <c r="AA62" s="61" t="str">
        <f t="shared" si="3"/>
        <v/>
      </c>
      <c r="AB62" s="62" t="str">
        <f t="shared" si="65"/>
        <v/>
      </c>
      <c r="AC62" s="63" t="str">
        <f t="shared" si="66"/>
        <v/>
      </c>
      <c r="AD62" s="51"/>
      <c r="AE62" s="52"/>
      <c r="AF62" s="53"/>
      <c r="AG62" s="54"/>
      <c r="AH62" s="54"/>
      <c r="AI62" s="52"/>
      <c r="AJ62" s="53"/>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444">
        <v>10</v>
      </c>
      <c r="B63" s="372"/>
      <c r="C63" s="372"/>
      <c r="D63" s="372"/>
      <c r="E63" s="375"/>
      <c r="F63" s="372"/>
      <c r="G63" s="395"/>
      <c r="H63" s="441" t="str">
        <f>IF(G63&lt;=0,"",IF(G63&lt;=2,"Muy Baja",IF(G63&lt;=24,"Baja",IF(G63&lt;=500,"Media",IF(G63&lt;=5000,"Alta","Muy Alta")))))</f>
        <v/>
      </c>
      <c r="I63" s="380" t="str">
        <f>IF(H63="","",IF(H63="Muy Baja",0.2,IF(H63="Baja",0.4,IF(H63="Media",0.6,IF(H63="Alta",0.8,IF(H63="Muy Alta",1,))))))</f>
        <v/>
      </c>
      <c r="J63" s="383"/>
      <c r="K63" s="380">
        <f>IF(NOT(ISERROR(MATCH(J63,'[11]Tabla Impacto'!$B$221:$B$223,0))),'[11]Tabla Impacto'!$F$223&amp;"Por favor no seleccionar los criterios de impacto(Afectación Económica o presupuestal y Pérdida Reputacional)",J63)</f>
        <v>0</v>
      </c>
      <c r="L63" s="441" t="str">
        <f>IF(OR(K63='[11]Tabla Impacto'!$C$11,K63='[11]Tabla Impacto'!$D$11),"Leve",IF(OR(K63='[11]Tabla Impacto'!$C$12,K63='[11]Tabla Impacto'!$D$12),"Menor",IF(OR(K63='[11]Tabla Impacto'!$C$13,K63='[11]Tabla Impacto'!$D$13),"Moderado",IF(OR(K63='[11]Tabla Impacto'!$C$14,K63='[11]Tabla Impacto'!$D$14),"Mayor",IF(OR(K63='[11]Tabla Impacto'!$C$15,K63='[11]Tabla Impacto'!$D$15),"Catastrófico","")))))</f>
        <v/>
      </c>
      <c r="M63" s="380" t="str">
        <f>IF(L63="","",IF(L63="Leve",0.2,IF(L63="Menor",0.4,IF(L63="Moderado",0.6,IF(L63="Mayor",0.8,IF(L63="Catastrófico",1,))))))</f>
        <v/>
      </c>
      <c r="N63" s="389"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30">
        <v>1</v>
      </c>
      <c r="P63" s="59"/>
      <c r="Q63" s="60" t="str">
        <f>IF(OR(R63="Preventivo",R63="Detectivo"),"Probabilidad",IF(R63="Correctivo","Impacto",""))</f>
        <v/>
      </c>
      <c r="R63" s="57"/>
      <c r="S63" s="57"/>
      <c r="T63" s="58" t="str">
        <f>IF(AND(R63="Preventivo",S63="Automático"),"50%",IF(AND(R63="Preventivo",S63="Manual"),"40%",IF(AND(R63="Detectivo",S63="Automático"),"40%",IF(AND(R63="Detectivo",S63="Manual"),"30%",IF(AND(R63="Correctivo",S63="Automático"),"35%",IF(AND(R63="Correctivo",S63="Manual"),"25%",""))))))</f>
        <v/>
      </c>
      <c r="U63" s="57"/>
      <c r="V63" s="57"/>
      <c r="W63" s="57"/>
      <c r="X63" s="46" t="str">
        <f>IFERROR(IF(Q63="Probabilidad",(I63-(+I63*T63)),IF(Q63="Impacto",I63,"")),"")</f>
        <v/>
      </c>
      <c r="Y63" s="61" t="str">
        <f>IFERROR(IF(X63="","",IF(X63&lt;=0.2,"Muy Baja",IF(X63&lt;=0.4,"Baja",IF(X63&lt;=0.6,"Media",IF(X63&lt;=0.8,"Alta","Muy Alta"))))),"")</f>
        <v/>
      </c>
      <c r="Z63" s="62" t="str">
        <f>+X63</f>
        <v/>
      </c>
      <c r="AA63" s="61" t="str">
        <f>IFERROR(IF(AB63="","",IF(AB63&lt;=0.2,"Leve",IF(AB63&lt;=0.4,"Menor",IF(AB63&lt;=0.6,"Moderado",IF(AB63&lt;=0.8,"Mayor","Catastrófico"))))),"")</f>
        <v/>
      </c>
      <c r="AB63" s="62" t="str">
        <f>IFERROR(IF(Q63="Impacto",(M63-(+M63*T63)),IF(Q63="Probabilidad",M63,"")),"")</f>
        <v/>
      </c>
      <c r="AC63" s="6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51"/>
      <c r="AE63" s="52"/>
      <c r="AF63" s="53"/>
      <c r="AG63" s="54"/>
      <c r="AH63" s="54"/>
      <c r="AI63" s="52"/>
      <c r="AJ63" s="53"/>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445"/>
      <c r="B64" s="373"/>
      <c r="C64" s="373"/>
      <c r="D64" s="373"/>
      <c r="E64" s="376"/>
      <c r="F64" s="373"/>
      <c r="G64" s="396"/>
      <c r="H64" s="442"/>
      <c r="I64" s="381"/>
      <c r="J64" s="384"/>
      <c r="K64" s="381">
        <f ca="1">IF(NOT(ISERROR(MATCH(J64,_xlfn.ANCHORARRAY(E75),0))),I77&amp;"Por favor no seleccionar los criterios de impacto",J64)</f>
        <v>0</v>
      </c>
      <c r="L64" s="442"/>
      <c r="M64" s="381"/>
      <c r="N64" s="390"/>
      <c r="O64" s="30">
        <v>2</v>
      </c>
      <c r="P64" s="59"/>
      <c r="Q64" s="60" t="str">
        <f>IF(OR(R64="Preventivo",R64="Detectivo"),"Probabilidad",IF(R64="Correctivo","Impacto",""))</f>
        <v/>
      </c>
      <c r="R64" s="57"/>
      <c r="S64" s="57"/>
      <c r="T64" s="58" t="str">
        <f t="shared" ref="T64:T68" si="67">IF(AND(R64="Preventivo",S64="Automático"),"50%",IF(AND(R64="Preventivo",S64="Manual"),"40%",IF(AND(R64="Detectivo",S64="Automático"),"40%",IF(AND(R64="Detectivo",S64="Manual"),"30%",IF(AND(R64="Correctivo",S64="Automático"),"35%",IF(AND(R64="Correctivo",S64="Manual"),"25%",""))))))</f>
        <v/>
      </c>
      <c r="U64" s="57"/>
      <c r="V64" s="57"/>
      <c r="W64" s="57"/>
      <c r="X64" s="46" t="str">
        <f>IFERROR(IF(AND(Q63="Probabilidad",Q64="Probabilidad"),(Z63-(+Z63*T64)),IF(Q64="Probabilidad",(I63-(+I63*T64)),IF(Q64="Impacto",Z63,""))),"")</f>
        <v/>
      </c>
      <c r="Y64" s="61" t="str">
        <f t="shared" si="1"/>
        <v/>
      </c>
      <c r="Z64" s="62" t="str">
        <f t="shared" ref="Z64:Z68" si="68">+X64</f>
        <v/>
      </c>
      <c r="AA64" s="61" t="str">
        <f t="shared" si="3"/>
        <v/>
      </c>
      <c r="AB64" s="62" t="str">
        <f>IFERROR(IF(AND(Q63="Impacto",Q64="Impacto"),(AB63-(+AB63*T64)),IF(Q64="Impacto",(M63-(+M63*T64)),IF(Q64="Probabilidad",AB63,""))),"")</f>
        <v/>
      </c>
      <c r="AC64" s="63" t="str">
        <f t="shared" ref="AC64:AC65" si="6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1"/>
      <c r="AE64" s="52"/>
      <c r="AF64" s="53"/>
      <c r="AG64" s="54"/>
      <c r="AH64" s="54"/>
      <c r="AI64" s="52"/>
      <c r="AJ64" s="53"/>
    </row>
    <row r="65" spans="1:36" ht="151.5" customHeight="1" x14ac:dyDescent="0.3">
      <c r="A65" s="445"/>
      <c r="B65" s="373"/>
      <c r="C65" s="373"/>
      <c r="D65" s="373"/>
      <c r="E65" s="376"/>
      <c r="F65" s="373"/>
      <c r="G65" s="396"/>
      <c r="H65" s="442"/>
      <c r="I65" s="381"/>
      <c r="J65" s="384"/>
      <c r="K65" s="381">
        <f ca="1">IF(NOT(ISERROR(MATCH(J65,_xlfn.ANCHORARRAY(E76),0))),I78&amp;"Por favor no seleccionar los criterios de impacto",J65)</f>
        <v>0</v>
      </c>
      <c r="L65" s="442"/>
      <c r="M65" s="381"/>
      <c r="N65" s="390"/>
      <c r="O65" s="30">
        <v>3</v>
      </c>
      <c r="P65" s="71"/>
      <c r="Q65" s="60" t="str">
        <f>IF(OR(R65="Preventivo",R65="Detectivo"),"Probabilidad",IF(R65="Correctivo","Impacto",""))</f>
        <v/>
      </c>
      <c r="R65" s="57"/>
      <c r="S65" s="57"/>
      <c r="T65" s="58" t="str">
        <f t="shared" si="67"/>
        <v/>
      </c>
      <c r="U65" s="57"/>
      <c r="V65" s="57"/>
      <c r="W65" s="57"/>
      <c r="X65" s="46" t="str">
        <f>IFERROR(IF(AND(Q64="Probabilidad",Q65="Probabilidad"),(Z64-(+Z64*T65)),IF(AND(Q64="Impacto",Q65="Probabilidad"),(Z63-(+Z63*T65)),IF(Q65="Impacto",Z64,""))),"")</f>
        <v/>
      </c>
      <c r="Y65" s="61" t="str">
        <f t="shared" si="1"/>
        <v/>
      </c>
      <c r="Z65" s="62" t="str">
        <f t="shared" si="68"/>
        <v/>
      </c>
      <c r="AA65" s="61" t="str">
        <f t="shared" si="3"/>
        <v/>
      </c>
      <c r="AB65" s="62" t="str">
        <f>IFERROR(IF(AND(Q64="Impacto",Q65="Impacto"),(AB64-(+AB64*T65)),IF(AND(Q64="Probabilidad",Q65="Impacto"),(AB63-(+AB63*T65)),IF(Q65="Probabilidad",AB64,""))),"")</f>
        <v/>
      </c>
      <c r="AC65" s="63" t="str">
        <f t="shared" si="69"/>
        <v/>
      </c>
      <c r="AD65" s="51"/>
      <c r="AE65" s="52"/>
      <c r="AF65" s="53"/>
      <c r="AG65" s="54"/>
      <c r="AH65" s="54"/>
      <c r="AI65" s="52"/>
      <c r="AJ65" s="53"/>
    </row>
    <row r="66" spans="1:36" x14ac:dyDescent="0.3">
      <c r="A66" s="446"/>
      <c r="B66" s="446"/>
      <c r="C66" s="446"/>
      <c r="D66" s="446"/>
      <c r="E66" s="440"/>
      <c r="F66" s="448"/>
      <c r="G66" s="440"/>
      <c r="H66" s="440"/>
      <c r="I66" s="440"/>
      <c r="J66" s="440"/>
      <c r="K66" s="440"/>
      <c r="L66" s="440"/>
      <c r="M66" s="440"/>
      <c r="N66" s="440"/>
    </row>
    <row r="67" spans="1:36" ht="151.5" customHeight="1" x14ac:dyDescent="0.3">
      <c r="A67" s="445"/>
      <c r="B67" s="373"/>
      <c r="C67" s="373"/>
      <c r="D67" s="373"/>
      <c r="E67" s="376"/>
      <c r="F67" s="373"/>
      <c r="G67" s="396"/>
      <c r="H67" s="442"/>
      <c r="I67" s="381"/>
      <c r="J67" s="384"/>
      <c r="K67" s="381">
        <f ca="1">IF(NOT(ISERROR(MATCH(J67,_xlfn.ANCHORARRAY(E78),0))),I80&amp;"Por favor no seleccionar los criterios de impacto",J67)</f>
        <v>0</v>
      </c>
      <c r="L67" s="442"/>
      <c r="M67" s="381"/>
      <c r="N67" s="390"/>
      <c r="O67" s="30">
        <v>5</v>
      </c>
      <c r="P67" s="59"/>
      <c r="Q67" s="60" t="str">
        <f t="shared" ref="Q67:Q68" si="70">IF(OR(R67="Preventivo",R67="Detectivo"),"Probabilidad",IF(R67="Correctivo","Impacto",""))</f>
        <v/>
      </c>
      <c r="R67" s="57"/>
      <c r="S67" s="57"/>
      <c r="T67" s="58" t="str">
        <f t="shared" si="67"/>
        <v/>
      </c>
      <c r="U67" s="57"/>
      <c r="V67" s="57"/>
      <c r="W67" s="57"/>
      <c r="X67" s="46" t="str">
        <f t="shared" ref="X67:X68" si="71">IFERROR(IF(AND(Q66="Probabilidad",Q67="Probabilidad"),(Z66-(+Z66*T67)),IF(AND(Q66="Impacto",Q67="Probabilidad"),(Z65-(+Z65*T67)),IF(Q67="Impacto",Z66,""))),"")</f>
        <v/>
      </c>
      <c r="Y67" s="61" t="str">
        <f t="shared" si="1"/>
        <v/>
      </c>
      <c r="Z67" s="62" t="str">
        <f t="shared" si="68"/>
        <v/>
      </c>
      <c r="AA67" s="61" t="str">
        <f t="shared" si="3"/>
        <v/>
      </c>
      <c r="AB67" s="62" t="str">
        <f t="shared" ref="AB67:AB68" si="72">IFERROR(IF(AND(Q66="Impacto",Q67="Impacto"),(AB66-(+AB66*T67)),IF(AND(Q66="Probabilidad",Q67="Impacto"),(AB65-(+AB65*T67)),IF(Q67="Probabilidad",AB66,""))),"")</f>
        <v/>
      </c>
      <c r="AC67" s="63" t="str">
        <f t="shared" ref="AC67:AC68" si="73">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1"/>
      <c r="AE67" s="52"/>
      <c r="AF67" s="53"/>
      <c r="AG67" s="54"/>
      <c r="AH67" s="54"/>
      <c r="AI67" s="52"/>
      <c r="AJ67" s="53"/>
    </row>
    <row r="68" spans="1:36" ht="151.5" customHeight="1" x14ac:dyDescent="0.3">
      <c r="A68" s="447"/>
      <c r="B68" s="374"/>
      <c r="C68" s="374"/>
      <c r="D68" s="374"/>
      <c r="E68" s="377"/>
      <c r="F68" s="374"/>
      <c r="G68" s="397"/>
      <c r="H68" s="443"/>
      <c r="I68" s="382"/>
      <c r="J68" s="385"/>
      <c r="K68" s="382">
        <f ca="1">IF(NOT(ISERROR(MATCH(J68,_xlfn.ANCHORARRAY(E79),0))),I81&amp;"Por favor no seleccionar los criterios de impacto",J68)</f>
        <v>0</v>
      </c>
      <c r="L68" s="443"/>
      <c r="M68" s="382"/>
      <c r="N68" s="391"/>
      <c r="O68" s="30">
        <v>6</v>
      </c>
      <c r="P68" s="59"/>
      <c r="Q68" s="60" t="str">
        <f t="shared" si="70"/>
        <v/>
      </c>
      <c r="R68" s="57"/>
      <c r="S68" s="57"/>
      <c r="T68" s="58" t="str">
        <f t="shared" si="67"/>
        <v/>
      </c>
      <c r="U68" s="57"/>
      <c r="V68" s="57"/>
      <c r="W68" s="57"/>
      <c r="X68" s="46" t="str">
        <f t="shared" si="71"/>
        <v/>
      </c>
      <c r="Y68" s="61" t="str">
        <f t="shared" si="1"/>
        <v/>
      </c>
      <c r="Z68" s="62" t="str">
        <f t="shared" si="68"/>
        <v/>
      </c>
      <c r="AA68" s="61" t="str">
        <f t="shared" si="3"/>
        <v/>
      </c>
      <c r="AB68" s="62" t="str">
        <f t="shared" si="72"/>
        <v/>
      </c>
      <c r="AC68" s="63" t="str">
        <f t="shared" si="73"/>
        <v/>
      </c>
      <c r="AD68" s="51"/>
      <c r="AE68" s="52"/>
      <c r="AF68" s="53"/>
      <c r="AG68" s="54"/>
      <c r="AH68" s="54"/>
      <c r="AI68" s="52"/>
      <c r="AJ68" s="53"/>
    </row>
    <row r="69" spans="1:36" ht="49.5" customHeight="1" x14ac:dyDescent="0.3">
      <c r="A69" s="37"/>
      <c r="B69" s="401" t="s">
        <v>128</v>
      </c>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3"/>
    </row>
    <row r="71" spans="1:36" x14ac:dyDescent="0.3">
      <c r="A71" s="96"/>
      <c r="B71" s="38" t="s">
        <v>129</v>
      </c>
      <c r="C71" s="96"/>
      <c r="D71" s="96"/>
      <c r="F71" s="96"/>
    </row>
  </sheetData>
  <mergeCells count="185">
    <mergeCell ref="A6:B6"/>
    <mergeCell ref="C6:N6"/>
    <mergeCell ref="A7:G7"/>
    <mergeCell ref="H7:N7"/>
    <mergeCell ref="O7:W7"/>
    <mergeCell ref="X7:AD7"/>
    <mergeCell ref="A1:AJ2"/>
    <mergeCell ref="A4:B4"/>
    <mergeCell ref="C4:N4"/>
    <mergeCell ref="O4:Q4"/>
    <mergeCell ref="A5:B5"/>
    <mergeCell ref="C5:N5"/>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B8:AB9"/>
    <mergeCell ref="AC8:AC9"/>
    <mergeCell ref="P8:P9"/>
    <mergeCell ref="Q8:Q9"/>
    <mergeCell ref="R8:W8"/>
    <mergeCell ref="X8:X9"/>
    <mergeCell ref="Y8:Y9"/>
    <mergeCell ref="Z8:Z9"/>
    <mergeCell ref="N15:N20"/>
    <mergeCell ref="M10:M14"/>
    <mergeCell ref="N10:N14"/>
    <mergeCell ref="A15:A20"/>
    <mergeCell ref="B15:B20"/>
    <mergeCell ref="C15:C20"/>
    <mergeCell ref="D15:D20"/>
    <mergeCell ref="E15:E20"/>
    <mergeCell ref="F15:F20"/>
    <mergeCell ref="G15:G20"/>
    <mergeCell ref="H15:H20"/>
    <mergeCell ref="G10:G14"/>
    <mergeCell ref="H10:H14"/>
    <mergeCell ref="I10:I14"/>
    <mergeCell ref="J10:J14"/>
    <mergeCell ref="K10:K14"/>
    <mergeCell ref="L10:L14"/>
    <mergeCell ref="A10:A14"/>
    <mergeCell ref="B10:B14"/>
    <mergeCell ref="C10:C14"/>
    <mergeCell ref="D10:D14"/>
    <mergeCell ref="E10:E14"/>
    <mergeCell ref="F10:F14"/>
    <mergeCell ref="C21:C26"/>
    <mergeCell ref="D21:D26"/>
    <mergeCell ref="E21:E26"/>
    <mergeCell ref="F21:F26"/>
    <mergeCell ref="I15:I20"/>
    <mergeCell ref="J15:J20"/>
    <mergeCell ref="K15:K20"/>
    <mergeCell ref="L15:L20"/>
    <mergeCell ref="M15:M20"/>
    <mergeCell ref="I27:I32"/>
    <mergeCell ref="J27:J32"/>
    <mergeCell ref="K27:K32"/>
    <mergeCell ref="L27:L32"/>
    <mergeCell ref="M27:M32"/>
    <mergeCell ref="N27:N32"/>
    <mergeCell ref="M21:M26"/>
    <mergeCell ref="N21:N26"/>
    <mergeCell ref="A27:A32"/>
    <mergeCell ref="B27:B32"/>
    <mergeCell ref="C27:C32"/>
    <mergeCell ref="D27:D32"/>
    <mergeCell ref="E27:E32"/>
    <mergeCell ref="F27:F32"/>
    <mergeCell ref="G27:G32"/>
    <mergeCell ref="H27:H32"/>
    <mergeCell ref="G21:G26"/>
    <mergeCell ref="H21:H26"/>
    <mergeCell ref="I21:I26"/>
    <mergeCell ref="J21:J26"/>
    <mergeCell ref="K21:K26"/>
    <mergeCell ref="L21:L26"/>
    <mergeCell ref="A21:A26"/>
    <mergeCell ref="B21:B26"/>
    <mergeCell ref="N39:N44"/>
    <mergeCell ref="M33:M38"/>
    <mergeCell ref="N33:N38"/>
    <mergeCell ref="A39:A44"/>
    <mergeCell ref="B39:B44"/>
    <mergeCell ref="C39:C44"/>
    <mergeCell ref="D39:D44"/>
    <mergeCell ref="E39:E44"/>
    <mergeCell ref="F39:F44"/>
    <mergeCell ref="G39:G44"/>
    <mergeCell ref="H39:H44"/>
    <mergeCell ref="G33:G38"/>
    <mergeCell ref="H33:H38"/>
    <mergeCell ref="I33:I38"/>
    <mergeCell ref="J33:J38"/>
    <mergeCell ref="K33:K38"/>
    <mergeCell ref="L33:L38"/>
    <mergeCell ref="A33:A38"/>
    <mergeCell ref="B33:B38"/>
    <mergeCell ref="C33:C38"/>
    <mergeCell ref="D33:D38"/>
    <mergeCell ref="E33:E38"/>
    <mergeCell ref="F33:F38"/>
    <mergeCell ref="C45:C50"/>
    <mergeCell ref="D45:D50"/>
    <mergeCell ref="E45:E50"/>
    <mergeCell ref="F45:F50"/>
    <mergeCell ref="I39:I44"/>
    <mergeCell ref="J39:J44"/>
    <mergeCell ref="K39:K44"/>
    <mergeCell ref="L39:L44"/>
    <mergeCell ref="M39:M44"/>
    <mergeCell ref="I51:I56"/>
    <mergeCell ref="J51:J56"/>
    <mergeCell ref="K51:K56"/>
    <mergeCell ref="L51:L56"/>
    <mergeCell ref="M51:M56"/>
    <mergeCell ref="N51:N56"/>
    <mergeCell ref="M45:M50"/>
    <mergeCell ref="N45:N50"/>
    <mergeCell ref="A51:A56"/>
    <mergeCell ref="B51:B56"/>
    <mergeCell ref="C51:C56"/>
    <mergeCell ref="D51:D56"/>
    <mergeCell ref="E51:E56"/>
    <mergeCell ref="F51:F56"/>
    <mergeCell ref="G51:G56"/>
    <mergeCell ref="H51:H56"/>
    <mergeCell ref="G45:G50"/>
    <mergeCell ref="H45:H50"/>
    <mergeCell ref="I45:I50"/>
    <mergeCell ref="J45:J50"/>
    <mergeCell ref="K45:K50"/>
    <mergeCell ref="L45:L50"/>
    <mergeCell ref="A45:A50"/>
    <mergeCell ref="B45:B50"/>
    <mergeCell ref="A63:A68"/>
    <mergeCell ref="B63:B68"/>
    <mergeCell ref="C63:C68"/>
    <mergeCell ref="D63:D68"/>
    <mergeCell ref="E63:E68"/>
    <mergeCell ref="F63:F68"/>
    <mergeCell ref="G63:G68"/>
    <mergeCell ref="H63:H68"/>
    <mergeCell ref="G57:G62"/>
    <mergeCell ref="H57:H62"/>
    <mergeCell ref="A57:A62"/>
    <mergeCell ref="B57:B62"/>
    <mergeCell ref="C57:C62"/>
    <mergeCell ref="D57:D62"/>
    <mergeCell ref="E57:E62"/>
    <mergeCell ref="F57:F62"/>
    <mergeCell ref="B69:AJ69"/>
    <mergeCell ref="I63:I68"/>
    <mergeCell ref="J63:J68"/>
    <mergeCell ref="K63:K68"/>
    <mergeCell ref="L63:L68"/>
    <mergeCell ref="M63:M68"/>
    <mergeCell ref="N63:N68"/>
    <mergeCell ref="M57:M62"/>
    <mergeCell ref="N57:N62"/>
    <mergeCell ref="I57:I62"/>
    <mergeCell ref="J57:J62"/>
    <mergeCell ref="K57:K62"/>
    <mergeCell ref="L57:L62"/>
  </mergeCells>
  <conditionalFormatting sqref="H10 H15 Y10:Y14">
    <cfRule type="cellIs" dxfId="968" priority="213" operator="equal">
      <formula>"Muy Alta"</formula>
    </cfRule>
    <cfRule type="cellIs" dxfId="967" priority="214" operator="equal">
      <formula>"Alta"</formula>
    </cfRule>
    <cfRule type="cellIs" dxfId="966" priority="215" operator="equal">
      <formula>"Media"</formula>
    </cfRule>
    <cfRule type="cellIs" dxfId="965" priority="216" operator="equal">
      <formula>"Baja"</formula>
    </cfRule>
    <cfRule type="cellIs" dxfId="964" priority="217" operator="equal">
      <formula>"Muy Baja"</formula>
    </cfRule>
  </conditionalFormatting>
  <conditionalFormatting sqref="L10 L15 L21 L27 L33 L39 L45 L51 L57 L63 AA10:AA14">
    <cfRule type="cellIs" dxfId="963" priority="208" operator="equal">
      <formula>"Catastrófico"</formula>
    </cfRule>
    <cfRule type="cellIs" dxfId="962" priority="209" operator="equal">
      <formula>"Mayor"</formula>
    </cfRule>
    <cfRule type="cellIs" dxfId="961" priority="210" operator="equal">
      <formula>"Moderado"</formula>
    </cfRule>
    <cfRule type="cellIs" dxfId="960" priority="211" operator="equal">
      <formula>"Menor"</formula>
    </cfRule>
    <cfRule type="cellIs" dxfId="959" priority="212" operator="equal">
      <formula>"Leve"</formula>
    </cfRule>
  </conditionalFormatting>
  <conditionalFormatting sqref="N10 AC10:AC14">
    <cfRule type="cellIs" dxfId="958" priority="204" operator="equal">
      <formula>"Extremo"</formula>
    </cfRule>
    <cfRule type="cellIs" dxfId="957" priority="205" operator="equal">
      <formula>"Alto"</formula>
    </cfRule>
    <cfRule type="cellIs" dxfId="956" priority="206" operator="equal">
      <formula>"Moderado"</formula>
    </cfRule>
    <cfRule type="cellIs" dxfId="955" priority="207" operator="equal">
      <formula>"Bajo"</formula>
    </cfRule>
  </conditionalFormatting>
  <conditionalFormatting sqref="H57">
    <cfRule type="cellIs" dxfId="954" priority="43" operator="equal">
      <formula>"Muy Alta"</formula>
    </cfRule>
    <cfRule type="cellIs" dxfId="953" priority="44" operator="equal">
      <formula>"Alta"</formula>
    </cfRule>
    <cfRule type="cellIs" dxfId="952" priority="45" operator="equal">
      <formula>"Media"</formula>
    </cfRule>
    <cfRule type="cellIs" dxfId="951" priority="46" operator="equal">
      <formula>"Baja"</formula>
    </cfRule>
    <cfRule type="cellIs" dxfId="950" priority="47" operator="equal">
      <formula>"Muy Baja"</formula>
    </cfRule>
  </conditionalFormatting>
  <conditionalFormatting sqref="N15">
    <cfRule type="cellIs" dxfId="949" priority="200" operator="equal">
      <formula>"Extremo"</formula>
    </cfRule>
    <cfRule type="cellIs" dxfId="948" priority="201" operator="equal">
      <formula>"Alto"</formula>
    </cfRule>
    <cfRule type="cellIs" dxfId="947" priority="202" operator="equal">
      <formula>"Moderado"</formula>
    </cfRule>
    <cfRule type="cellIs" dxfId="946" priority="203" operator="equal">
      <formula>"Bajo"</formula>
    </cfRule>
  </conditionalFormatting>
  <conditionalFormatting sqref="Y15:Y20">
    <cfRule type="cellIs" dxfId="945" priority="195" operator="equal">
      <formula>"Muy Alta"</formula>
    </cfRule>
    <cfRule type="cellIs" dxfId="944" priority="196" operator="equal">
      <formula>"Alta"</formula>
    </cfRule>
    <cfRule type="cellIs" dxfId="943" priority="197" operator="equal">
      <formula>"Media"</formula>
    </cfRule>
    <cfRule type="cellIs" dxfId="942" priority="198" operator="equal">
      <formula>"Baja"</formula>
    </cfRule>
    <cfRule type="cellIs" dxfId="941" priority="199" operator="equal">
      <formula>"Muy Baja"</formula>
    </cfRule>
  </conditionalFormatting>
  <conditionalFormatting sqref="AA15:AA20">
    <cfRule type="cellIs" dxfId="940" priority="190" operator="equal">
      <formula>"Catastrófico"</formula>
    </cfRule>
    <cfRule type="cellIs" dxfId="939" priority="191" operator="equal">
      <formula>"Mayor"</formula>
    </cfRule>
    <cfRule type="cellIs" dxfId="938" priority="192" operator="equal">
      <formula>"Moderado"</formula>
    </cfRule>
    <cfRule type="cellIs" dxfId="937" priority="193" operator="equal">
      <formula>"Menor"</formula>
    </cfRule>
    <cfRule type="cellIs" dxfId="936" priority="194" operator="equal">
      <formula>"Leve"</formula>
    </cfRule>
  </conditionalFormatting>
  <conditionalFormatting sqref="AC15:AC20">
    <cfRule type="cellIs" dxfId="935" priority="186" operator="equal">
      <formula>"Extremo"</formula>
    </cfRule>
    <cfRule type="cellIs" dxfId="934" priority="187" operator="equal">
      <formula>"Alto"</formula>
    </cfRule>
    <cfRule type="cellIs" dxfId="933" priority="188" operator="equal">
      <formula>"Moderado"</formula>
    </cfRule>
    <cfRule type="cellIs" dxfId="932" priority="189" operator="equal">
      <formula>"Bajo"</formula>
    </cfRule>
  </conditionalFormatting>
  <conditionalFormatting sqref="H21">
    <cfRule type="cellIs" dxfId="931" priority="181" operator="equal">
      <formula>"Muy Alta"</formula>
    </cfRule>
    <cfRule type="cellIs" dxfId="930" priority="182" operator="equal">
      <formula>"Alta"</formula>
    </cfRule>
    <cfRule type="cellIs" dxfId="929" priority="183" operator="equal">
      <formula>"Media"</formula>
    </cfRule>
    <cfRule type="cellIs" dxfId="928" priority="184" operator="equal">
      <formula>"Baja"</formula>
    </cfRule>
    <cfRule type="cellIs" dxfId="927" priority="185" operator="equal">
      <formula>"Muy Baja"</formula>
    </cfRule>
  </conditionalFormatting>
  <conditionalFormatting sqref="N21">
    <cfRule type="cellIs" dxfId="926" priority="177" operator="equal">
      <formula>"Extremo"</formula>
    </cfRule>
    <cfRule type="cellIs" dxfId="925" priority="178" operator="equal">
      <formula>"Alto"</formula>
    </cfRule>
    <cfRule type="cellIs" dxfId="924" priority="179" operator="equal">
      <formula>"Moderado"</formula>
    </cfRule>
    <cfRule type="cellIs" dxfId="923" priority="180" operator="equal">
      <formula>"Bajo"</formula>
    </cfRule>
  </conditionalFormatting>
  <conditionalFormatting sqref="Y21:Y26">
    <cfRule type="cellIs" dxfId="922" priority="172" operator="equal">
      <formula>"Muy Alta"</formula>
    </cfRule>
    <cfRule type="cellIs" dxfId="921" priority="173" operator="equal">
      <formula>"Alta"</formula>
    </cfRule>
    <cfRule type="cellIs" dxfId="920" priority="174" operator="equal">
      <formula>"Media"</formula>
    </cfRule>
    <cfRule type="cellIs" dxfId="919" priority="175" operator="equal">
      <formula>"Baja"</formula>
    </cfRule>
    <cfRule type="cellIs" dxfId="918" priority="176" operator="equal">
      <formula>"Muy Baja"</formula>
    </cfRule>
  </conditionalFormatting>
  <conditionalFormatting sqref="AA21:AA26">
    <cfRule type="cellIs" dxfId="917" priority="167" operator="equal">
      <formula>"Catastrófico"</formula>
    </cfRule>
    <cfRule type="cellIs" dxfId="916" priority="168" operator="equal">
      <formula>"Mayor"</formula>
    </cfRule>
    <cfRule type="cellIs" dxfId="915" priority="169" operator="equal">
      <formula>"Moderado"</formula>
    </cfRule>
    <cfRule type="cellIs" dxfId="914" priority="170" operator="equal">
      <formula>"Menor"</formula>
    </cfRule>
    <cfRule type="cellIs" dxfId="913" priority="171" operator="equal">
      <formula>"Leve"</formula>
    </cfRule>
  </conditionalFormatting>
  <conditionalFormatting sqref="AC21:AC26">
    <cfRule type="cellIs" dxfId="912" priority="163" operator="equal">
      <formula>"Extremo"</formula>
    </cfRule>
    <cfRule type="cellIs" dxfId="911" priority="164" operator="equal">
      <formula>"Alto"</formula>
    </cfRule>
    <cfRule type="cellIs" dxfId="910" priority="165" operator="equal">
      <formula>"Moderado"</formula>
    </cfRule>
    <cfRule type="cellIs" dxfId="909" priority="166" operator="equal">
      <formula>"Bajo"</formula>
    </cfRule>
  </conditionalFormatting>
  <conditionalFormatting sqref="H27">
    <cfRule type="cellIs" dxfId="908" priority="158" operator="equal">
      <formula>"Muy Alta"</formula>
    </cfRule>
    <cfRule type="cellIs" dxfId="907" priority="159" operator="equal">
      <formula>"Alta"</formula>
    </cfRule>
    <cfRule type="cellIs" dxfId="906" priority="160" operator="equal">
      <formula>"Media"</formula>
    </cfRule>
    <cfRule type="cellIs" dxfId="905" priority="161" operator="equal">
      <formula>"Baja"</formula>
    </cfRule>
    <cfRule type="cellIs" dxfId="904" priority="162" operator="equal">
      <formula>"Muy Baja"</formula>
    </cfRule>
  </conditionalFormatting>
  <conditionalFormatting sqref="N27">
    <cfRule type="cellIs" dxfId="903" priority="154" operator="equal">
      <formula>"Extremo"</formula>
    </cfRule>
    <cfRule type="cellIs" dxfId="902" priority="155" operator="equal">
      <formula>"Alto"</formula>
    </cfRule>
    <cfRule type="cellIs" dxfId="901" priority="156" operator="equal">
      <formula>"Moderado"</formula>
    </cfRule>
    <cfRule type="cellIs" dxfId="900" priority="157" operator="equal">
      <formula>"Bajo"</formula>
    </cfRule>
  </conditionalFormatting>
  <conditionalFormatting sqref="Y27:Y32">
    <cfRule type="cellIs" dxfId="899" priority="149" operator="equal">
      <formula>"Muy Alta"</formula>
    </cfRule>
    <cfRule type="cellIs" dxfId="898" priority="150" operator="equal">
      <formula>"Alta"</formula>
    </cfRule>
    <cfRule type="cellIs" dxfId="897" priority="151" operator="equal">
      <formula>"Media"</formula>
    </cfRule>
    <cfRule type="cellIs" dxfId="896" priority="152" operator="equal">
      <formula>"Baja"</formula>
    </cfRule>
    <cfRule type="cellIs" dxfId="895" priority="153" operator="equal">
      <formula>"Muy Baja"</formula>
    </cfRule>
  </conditionalFormatting>
  <conditionalFormatting sqref="AA27:AA32">
    <cfRule type="cellIs" dxfId="894" priority="144" operator="equal">
      <formula>"Catastrófico"</formula>
    </cfRule>
    <cfRule type="cellIs" dxfId="893" priority="145" operator="equal">
      <formula>"Mayor"</formula>
    </cfRule>
    <cfRule type="cellIs" dxfId="892" priority="146" operator="equal">
      <formula>"Moderado"</formula>
    </cfRule>
    <cfRule type="cellIs" dxfId="891" priority="147" operator="equal">
      <formula>"Menor"</formula>
    </cfRule>
    <cfRule type="cellIs" dxfId="890" priority="148" operator="equal">
      <formula>"Leve"</formula>
    </cfRule>
  </conditionalFormatting>
  <conditionalFormatting sqref="AC27:AC32">
    <cfRule type="cellIs" dxfId="889" priority="140" operator="equal">
      <formula>"Extremo"</formula>
    </cfRule>
    <cfRule type="cellIs" dxfId="888" priority="141" operator="equal">
      <formula>"Alto"</formula>
    </cfRule>
    <cfRule type="cellIs" dxfId="887" priority="142" operator="equal">
      <formula>"Moderado"</formula>
    </cfRule>
    <cfRule type="cellIs" dxfId="886" priority="143" operator="equal">
      <formula>"Bajo"</formula>
    </cfRule>
  </conditionalFormatting>
  <conditionalFormatting sqref="H33">
    <cfRule type="cellIs" dxfId="885" priority="135" operator="equal">
      <formula>"Muy Alta"</formula>
    </cfRule>
    <cfRule type="cellIs" dxfId="884" priority="136" operator="equal">
      <formula>"Alta"</formula>
    </cfRule>
    <cfRule type="cellIs" dxfId="883" priority="137" operator="equal">
      <formula>"Media"</formula>
    </cfRule>
    <cfRule type="cellIs" dxfId="882" priority="138" operator="equal">
      <formula>"Baja"</formula>
    </cfRule>
    <cfRule type="cellIs" dxfId="881" priority="139" operator="equal">
      <formula>"Muy Baja"</formula>
    </cfRule>
  </conditionalFormatting>
  <conditionalFormatting sqref="N33">
    <cfRule type="cellIs" dxfId="880" priority="131" operator="equal">
      <formula>"Extremo"</formula>
    </cfRule>
    <cfRule type="cellIs" dxfId="879" priority="132" operator="equal">
      <formula>"Alto"</formula>
    </cfRule>
    <cfRule type="cellIs" dxfId="878" priority="133" operator="equal">
      <formula>"Moderado"</formula>
    </cfRule>
    <cfRule type="cellIs" dxfId="877" priority="134" operator="equal">
      <formula>"Bajo"</formula>
    </cfRule>
  </conditionalFormatting>
  <conditionalFormatting sqref="Y33:Y38">
    <cfRule type="cellIs" dxfId="876" priority="126" operator="equal">
      <formula>"Muy Alta"</formula>
    </cfRule>
    <cfRule type="cellIs" dxfId="875" priority="127" operator="equal">
      <formula>"Alta"</formula>
    </cfRule>
    <cfRule type="cellIs" dxfId="874" priority="128" operator="equal">
      <formula>"Media"</formula>
    </cfRule>
    <cfRule type="cellIs" dxfId="873" priority="129" operator="equal">
      <formula>"Baja"</formula>
    </cfRule>
    <cfRule type="cellIs" dxfId="872" priority="130" operator="equal">
      <formula>"Muy Baja"</formula>
    </cfRule>
  </conditionalFormatting>
  <conditionalFormatting sqref="AA33:AA38">
    <cfRule type="cellIs" dxfId="871" priority="121" operator="equal">
      <formula>"Catastrófico"</formula>
    </cfRule>
    <cfRule type="cellIs" dxfId="870" priority="122" operator="equal">
      <formula>"Mayor"</formula>
    </cfRule>
    <cfRule type="cellIs" dxfId="869" priority="123" operator="equal">
      <formula>"Moderado"</formula>
    </cfRule>
    <cfRule type="cellIs" dxfId="868" priority="124" operator="equal">
      <formula>"Menor"</formula>
    </cfRule>
    <cfRule type="cellIs" dxfId="867" priority="125" operator="equal">
      <formula>"Leve"</formula>
    </cfRule>
  </conditionalFormatting>
  <conditionalFormatting sqref="AC33:AC38">
    <cfRule type="cellIs" dxfId="866" priority="117" operator="equal">
      <formula>"Extremo"</formula>
    </cfRule>
    <cfRule type="cellIs" dxfId="865" priority="118" operator="equal">
      <formula>"Alto"</formula>
    </cfRule>
    <cfRule type="cellIs" dxfId="864" priority="119" operator="equal">
      <formula>"Moderado"</formula>
    </cfRule>
    <cfRule type="cellIs" dxfId="863" priority="120" operator="equal">
      <formula>"Bajo"</formula>
    </cfRule>
  </conditionalFormatting>
  <conditionalFormatting sqref="H39">
    <cfRule type="cellIs" dxfId="862" priority="112" operator="equal">
      <formula>"Muy Alta"</formula>
    </cfRule>
    <cfRule type="cellIs" dxfId="861" priority="113" operator="equal">
      <formula>"Alta"</formula>
    </cfRule>
    <cfRule type="cellIs" dxfId="860" priority="114" operator="equal">
      <formula>"Media"</formula>
    </cfRule>
    <cfRule type="cellIs" dxfId="859" priority="115" operator="equal">
      <formula>"Baja"</formula>
    </cfRule>
    <cfRule type="cellIs" dxfId="858" priority="116" operator="equal">
      <formula>"Muy Baja"</formula>
    </cfRule>
  </conditionalFormatting>
  <conditionalFormatting sqref="N39">
    <cfRule type="cellIs" dxfId="857" priority="108" operator="equal">
      <formula>"Extremo"</formula>
    </cfRule>
    <cfRule type="cellIs" dxfId="856" priority="109" operator="equal">
      <formula>"Alto"</formula>
    </cfRule>
    <cfRule type="cellIs" dxfId="855" priority="110" operator="equal">
      <formula>"Moderado"</formula>
    </cfRule>
    <cfRule type="cellIs" dxfId="854" priority="111" operator="equal">
      <formula>"Bajo"</formula>
    </cfRule>
  </conditionalFormatting>
  <conditionalFormatting sqref="Y39:Y44">
    <cfRule type="cellIs" dxfId="853" priority="103" operator="equal">
      <formula>"Muy Alta"</formula>
    </cfRule>
    <cfRule type="cellIs" dxfId="852" priority="104" operator="equal">
      <formula>"Alta"</formula>
    </cfRule>
    <cfRule type="cellIs" dxfId="851" priority="105" operator="equal">
      <formula>"Media"</formula>
    </cfRule>
    <cfRule type="cellIs" dxfId="850" priority="106" operator="equal">
      <formula>"Baja"</formula>
    </cfRule>
    <cfRule type="cellIs" dxfId="849" priority="107" operator="equal">
      <formula>"Muy Baja"</formula>
    </cfRule>
  </conditionalFormatting>
  <conditionalFormatting sqref="AA39:AA44">
    <cfRule type="cellIs" dxfId="848" priority="98" operator="equal">
      <formula>"Catastrófico"</formula>
    </cfRule>
    <cfRule type="cellIs" dxfId="847" priority="99" operator="equal">
      <formula>"Mayor"</formula>
    </cfRule>
    <cfRule type="cellIs" dxfId="846" priority="100" operator="equal">
      <formula>"Moderado"</formula>
    </cfRule>
    <cfRule type="cellIs" dxfId="845" priority="101" operator="equal">
      <formula>"Menor"</formula>
    </cfRule>
    <cfRule type="cellIs" dxfId="844" priority="102" operator="equal">
      <formula>"Leve"</formula>
    </cfRule>
  </conditionalFormatting>
  <conditionalFormatting sqref="AC39:AC44">
    <cfRule type="cellIs" dxfId="843" priority="94" operator="equal">
      <formula>"Extremo"</formula>
    </cfRule>
    <cfRule type="cellIs" dxfId="842" priority="95" operator="equal">
      <formula>"Alto"</formula>
    </cfRule>
    <cfRule type="cellIs" dxfId="841" priority="96" operator="equal">
      <formula>"Moderado"</formula>
    </cfRule>
    <cfRule type="cellIs" dxfId="840" priority="97" operator="equal">
      <formula>"Bajo"</formula>
    </cfRule>
  </conditionalFormatting>
  <conditionalFormatting sqref="H45">
    <cfRule type="cellIs" dxfId="839" priority="89" operator="equal">
      <formula>"Muy Alta"</formula>
    </cfRule>
    <cfRule type="cellIs" dxfId="838" priority="90" operator="equal">
      <formula>"Alta"</formula>
    </cfRule>
    <cfRule type="cellIs" dxfId="837" priority="91" operator="equal">
      <formula>"Media"</formula>
    </cfRule>
    <cfRule type="cellIs" dxfId="836" priority="92" operator="equal">
      <formula>"Baja"</formula>
    </cfRule>
    <cfRule type="cellIs" dxfId="835" priority="93" operator="equal">
      <formula>"Muy Baja"</formula>
    </cfRule>
  </conditionalFormatting>
  <conditionalFormatting sqref="N45">
    <cfRule type="cellIs" dxfId="834" priority="85" operator="equal">
      <formula>"Extremo"</formula>
    </cfRule>
    <cfRule type="cellIs" dxfId="833" priority="86" operator="equal">
      <formula>"Alto"</formula>
    </cfRule>
    <cfRule type="cellIs" dxfId="832" priority="87" operator="equal">
      <formula>"Moderado"</formula>
    </cfRule>
    <cfRule type="cellIs" dxfId="831" priority="88" operator="equal">
      <formula>"Bajo"</formula>
    </cfRule>
  </conditionalFormatting>
  <conditionalFormatting sqref="Y45:Y50">
    <cfRule type="cellIs" dxfId="830" priority="80" operator="equal">
      <formula>"Muy Alta"</formula>
    </cfRule>
    <cfRule type="cellIs" dxfId="829" priority="81" operator="equal">
      <formula>"Alta"</formula>
    </cfRule>
    <cfRule type="cellIs" dxfId="828" priority="82" operator="equal">
      <formula>"Media"</formula>
    </cfRule>
    <cfRule type="cellIs" dxfId="827" priority="83" operator="equal">
      <formula>"Baja"</formula>
    </cfRule>
    <cfRule type="cellIs" dxfId="826" priority="84" operator="equal">
      <formula>"Muy Baja"</formula>
    </cfRule>
  </conditionalFormatting>
  <conditionalFormatting sqref="AA45:AA50">
    <cfRule type="cellIs" dxfId="825" priority="75" operator="equal">
      <formula>"Catastrófico"</formula>
    </cfRule>
    <cfRule type="cellIs" dxfId="824" priority="76" operator="equal">
      <formula>"Mayor"</formula>
    </cfRule>
    <cfRule type="cellIs" dxfId="823" priority="77" operator="equal">
      <formula>"Moderado"</formula>
    </cfRule>
    <cfRule type="cellIs" dxfId="822" priority="78" operator="equal">
      <formula>"Menor"</formula>
    </cfRule>
    <cfRule type="cellIs" dxfId="821" priority="79" operator="equal">
      <formula>"Leve"</formula>
    </cfRule>
  </conditionalFormatting>
  <conditionalFormatting sqref="AC45:AC50">
    <cfRule type="cellIs" dxfId="820" priority="71" operator="equal">
      <formula>"Extremo"</formula>
    </cfRule>
    <cfRule type="cellIs" dxfId="819" priority="72" operator="equal">
      <formula>"Alto"</formula>
    </cfRule>
    <cfRule type="cellIs" dxfId="818" priority="73" operator="equal">
      <formula>"Moderado"</formula>
    </cfRule>
    <cfRule type="cellIs" dxfId="817" priority="74" operator="equal">
      <formula>"Bajo"</formula>
    </cfRule>
  </conditionalFormatting>
  <conditionalFormatting sqref="H51">
    <cfRule type="cellIs" dxfId="816" priority="66" operator="equal">
      <formula>"Muy Alta"</formula>
    </cfRule>
    <cfRule type="cellIs" dxfId="815" priority="67" operator="equal">
      <formula>"Alta"</formula>
    </cfRule>
    <cfRule type="cellIs" dxfId="814" priority="68" operator="equal">
      <formula>"Media"</formula>
    </cfRule>
    <cfRule type="cellIs" dxfId="813" priority="69" operator="equal">
      <formula>"Baja"</formula>
    </cfRule>
    <cfRule type="cellIs" dxfId="812" priority="70" operator="equal">
      <formula>"Muy Baja"</formula>
    </cfRule>
  </conditionalFormatting>
  <conditionalFormatting sqref="N51">
    <cfRule type="cellIs" dxfId="811" priority="62" operator="equal">
      <formula>"Extremo"</formula>
    </cfRule>
    <cfRule type="cellIs" dxfId="810" priority="63" operator="equal">
      <formula>"Alto"</formula>
    </cfRule>
    <cfRule type="cellIs" dxfId="809" priority="64" operator="equal">
      <formula>"Moderado"</formula>
    </cfRule>
    <cfRule type="cellIs" dxfId="808" priority="65" operator="equal">
      <formula>"Bajo"</formula>
    </cfRule>
  </conditionalFormatting>
  <conditionalFormatting sqref="Y51:Y56">
    <cfRule type="cellIs" dxfId="807" priority="57" operator="equal">
      <formula>"Muy Alta"</formula>
    </cfRule>
    <cfRule type="cellIs" dxfId="806" priority="58" operator="equal">
      <formula>"Alta"</formula>
    </cfRule>
    <cfRule type="cellIs" dxfId="805" priority="59" operator="equal">
      <formula>"Media"</formula>
    </cfRule>
    <cfRule type="cellIs" dxfId="804" priority="60" operator="equal">
      <formula>"Baja"</formula>
    </cfRule>
    <cfRule type="cellIs" dxfId="803" priority="61" operator="equal">
      <formula>"Muy Baja"</formula>
    </cfRule>
  </conditionalFormatting>
  <conditionalFormatting sqref="AA51:AA56">
    <cfRule type="cellIs" dxfId="802" priority="52" operator="equal">
      <formula>"Catastrófico"</formula>
    </cfRule>
    <cfRule type="cellIs" dxfId="801" priority="53" operator="equal">
      <formula>"Mayor"</formula>
    </cfRule>
    <cfRule type="cellIs" dxfId="800" priority="54" operator="equal">
      <formula>"Moderado"</formula>
    </cfRule>
    <cfRule type="cellIs" dxfId="799" priority="55" operator="equal">
      <formula>"Menor"</formula>
    </cfRule>
    <cfRule type="cellIs" dxfId="798" priority="56" operator="equal">
      <formula>"Leve"</formula>
    </cfRule>
  </conditionalFormatting>
  <conditionalFormatting sqref="AC51:AC56">
    <cfRule type="cellIs" dxfId="797" priority="48" operator="equal">
      <formula>"Extremo"</formula>
    </cfRule>
    <cfRule type="cellIs" dxfId="796" priority="49" operator="equal">
      <formula>"Alto"</formula>
    </cfRule>
    <cfRule type="cellIs" dxfId="795" priority="50" operator="equal">
      <formula>"Moderado"</formula>
    </cfRule>
    <cfRule type="cellIs" dxfId="794" priority="51" operator="equal">
      <formula>"Bajo"</formula>
    </cfRule>
  </conditionalFormatting>
  <conditionalFormatting sqref="N57">
    <cfRule type="cellIs" dxfId="793" priority="39" operator="equal">
      <formula>"Extremo"</formula>
    </cfRule>
    <cfRule type="cellIs" dxfId="792" priority="40" operator="equal">
      <formula>"Alto"</formula>
    </cfRule>
    <cfRule type="cellIs" dxfId="791" priority="41" operator="equal">
      <formula>"Moderado"</formula>
    </cfRule>
    <cfRule type="cellIs" dxfId="790" priority="42" operator="equal">
      <formula>"Bajo"</formula>
    </cfRule>
  </conditionalFormatting>
  <conditionalFormatting sqref="Y57:Y62">
    <cfRule type="cellIs" dxfId="789" priority="34" operator="equal">
      <formula>"Muy Alta"</formula>
    </cfRule>
    <cfRule type="cellIs" dxfId="788" priority="35" operator="equal">
      <formula>"Alta"</formula>
    </cfRule>
    <cfRule type="cellIs" dxfId="787" priority="36" operator="equal">
      <formula>"Media"</formula>
    </cfRule>
    <cfRule type="cellIs" dxfId="786" priority="37" operator="equal">
      <formula>"Baja"</formula>
    </cfRule>
    <cfRule type="cellIs" dxfId="785" priority="38" operator="equal">
      <formula>"Muy Baja"</formula>
    </cfRule>
  </conditionalFormatting>
  <conditionalFormatting sqref="AA57:AA62">
    <cfRule type="cellIs" dxfId="784" priority="29" operator="equal">
      <formula>"Catastrófico"</formula>
    </cfRule>
    <cfRule type="cellIs" dxfId="783" priority="30" operator="equal">
      <formula>"Mayor"</formula>
    </cfRule>
    <cfRule type="cellIs" dxfId="782" priority="31" operator="equal">
      <formula>"Moderado"</formula>
    </cfRule>
    <cfRule type="cellIs" dxfId="781" priority="32" operator="equal">
      <formula>"Menor"</formula>
    </cfRule>
    <cfRule type="cellIs" dxfId="780" priority="33" operator="equal">
      <formula>"Leve"</formula>
    </cfRule>
  </conditionalFormatting>
  <conditionalFormatting sqref="AC57:AC62">
    <cfRule type="cellIs" dxfId="779" priority="25" operator="equal">
      <formula>"Extremo"</formula>
    </cfRule>
    <cfRule type="cellIs" dxfId="778" priority="26" operator="equal">
      <formula>"Alto"</formula>
    </cfRule>
    <cfRule type="cellIs" dxfId="777" priority="27" operator="equal">
      <formula>"Moderado"</formula>
    </cfRule>
    <cfRule type="cellIs" dxfId="776" priority="28" operator="equal">
      <formula>"Bajo"</formula>
    </cfRule>
  </conditionalFormatting>
  <conditionalFormatting sqref="H63">
    <cfRule type="cellIs" dxfId="775" priority="20" operator="equal">
      <formula>"Muy Alta"</formula>
    </cfRule>
    <cfRule type="cellIs" dxfId="774" priority="21" operator="equal">
      <formula>"Alta"</formula>
    </cfRule>
    <cfRule type="cellIs" dxfId="773" priority="22" operator="equal">
      <formula>"Media"</formula>
    </cfRule>
    <cfRule type="cellIs" dxfId="772" priority="23" operator="equal">
      <formula>"Baja"</formula>
    </cfRule>
    <cfRule type="cellIs" dxfId="771" priority="24" operator="equal">
      <formula>"Muy Baja"</formula>
    </cfRule>
  </conditionalFormatting>
  <conditionalFormatting sqref="N63">
    <cfRule type="cellIs" dxfId="770" priority="16" operator="equal">
      <formula>"Extremo"</formula>
    </cfRule>
    <cfRule type="cellIs" dxfId="769" priority="17" operator="equal">
      <formula>"Alto"</formula>
    </cfRule>
    <cfRule type="cellIs" dxfId="768" priority="18" operator="equal">
      <formula>"Moderado"</formula>
    </cfRule>
    <cfRule type="cellIs" dxfId="767" priority="19" operator="equal">
      <formula>"Bajo"</formula>
    </cfRule>
  </conditionalFormatting>
  <conditionalFormatting sqref="Y63:Y68">
    <cfRule type="cellIs" dxfId="766" priority="11" operator="equal">
      <formula>"Muy Alta"</formula>
    </cfRule>
    <cfRule type="cellIs" dxfId="765" priority="12" operator="equal">
      <formula>"Alta"</formula>
    </cfRule>
    <cfRule type="cellIs" dxfId="764" priority="13" operator="equal">
      <formula>"Media"</formula>
    </cfRule>
    <cfRule type="cellIs" dxfId="763" priority="14" operator="equal">
      <formula>"Baja"</formula>
    </cfRule>
    <cfRule type="cellIs" dxfId="762" priority="15" operator="equal">
      <formula>"Muy Baja"</formula>
    </cfRule>
  </conditionalFormatting>
  <conditionalFormatting sqref="AA63:AA68">
    <cfRule type="cellIs" dxfId="761" priority="6" operator="equal">
      <formula>"Catastrófico"</formula>
    </cfRule>
    <cfRule type="cellIs" dxfId="760" priority="7" operator="equal">
      <formula>"Mayor"</formula>
    </cfRule>
    <cfRule type="cellIs" dxfId="759" priority="8" operator="equal">
      <formula>"Moderado"</formula>
    </cfRule>
    <cfRule type="cellIs" dxfId="758" priority="9" operator="equal">
      <formula>"Menor"</formula>
    </cfRule>
    <cfRule type="cellIs" dxfId="757" priority="10" operator="equal">
      <formula>"Leve"</formula>
    </cfRule>
  </conditionalFormatting>
  <conditionalFormatting sqref="AC63:AC68">
    <cfRule type="cellIs" dxfId="756" priority="2" operator="equal">
      <formula>"Extremo"</formula>
    </cfRule>
    <cfRule type="cellIs" dxfId="755" priority="3" operator="equal">
      <formula>"Alto"</formula>
    </cfRule>
    <cfRule type="cellIs" dxfId="754" priority="4" operator="equal">
      <formula>"Moderado"</formula>
    </cfRule>
    <cfRule type="cellIs" dxfId="753" priority="5" operator="equal">
      <formula>"Bajo"</formula>
    </cfRule>
  </conditionalFormatting>
  <conditionalFormatting sqref="K10:K68">
    <cfRule type="containsText" dxfId="752"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procesos\[1. T H Matriz_mapa_riesgos 2023.xlsx]Opciones Tratamiento'!#REF!,AD10='F:\ESCRITORIO\respaldo\anticorrupción\2023\mapas de riesgos por procesos\[1. T H Matriz_mapa_riesgos 2023.xlsx]Opciones Tratamiento'!#REF!,AD10='F:\ESCRITORIO\respaldo\anticorrupción\2023\mapas de riesgos por procesos\[1. T H Matriz_mapa_riesgos 2023.xlsx]Opciones Tratamiento'!#REF!),ISBLANK(AD10),ISTEXT(AD10))</xm:f>
          </x14:formula1>
          <xm:sqref>AF10:AF68</xm:sqref>
        </x14:dataValidation>
        <x14:dataValidation type="custom" allowBlank="1" showInputMessage="1" showErrorMessage="1" error="Recuerde que las acciones se generan bajo la medida de mitigar el riesgo">
          <x14:formula1>
            <xm:f>IF(OR(AD10='F:\ESCRITORIO\respaldo\anticorrupción\2023\mapas de riesgos por procesos\[1. T H Matriz_mapa_riesgos 2023.xlsx]Opciones Tratamiento'!#REF!,AD10='F:\ESCRITORIO\respaldo\anticorrupción\2023\mapas de riesgos por procesos\[1. T H Matriz_mapa_riesgos 2023.xlsx]Opciones Tratamiento'!#REF!,AD10='F:\ESCRITORIO\respaldo\anticorrupción\2023\mapas de riesgos por procesos\[1. T H Matriz_mapa_riesgos 2023.xlsx]Opciones Tratamiento'!#REF!),ISBLANK(AD10),ISTEXT(AD10))</xm:f>
          </x14:formula1>
          <xm:sqref>AE10:AE68</xm:sqref>
        </x14:dataValidation>
        <x14:dataValidation type="list" allowBlank="1" showInputMessage="1" showErrorMessage="1">
          <x14:formula1>
            <xm:f>'F:\ESCRITORIO\respaldo\anticorrupción\2023\mapas de riesgos por procesos\[1. T H Matriz_mapa_riesgos 2023.xlsx]Tabla Impacto'!#REF!</xm:f>
          </x14:formula1>
          <xm:sqref>J10:J68</xm:sqref>
        </x14:dataValidation>
        <x14:dataValidation type="list" allowBlank="1" showInputMessage="1" showErrorMessage="1">
          <x14:formula1>
            <xm:f>'F:\ESCRITORIO\respaldo\anticorrupción\2023\mapas de riesgos por procesos\[1. T H Matriz_mapa_riesgos 2023.xlsx]Opciones Tratamiento'!#REF!</xm:f>
          </x14:formula1>
          <xm:sqref>AD10:AD68</xm:sqref>
        </x14:dataValidation>
        <x14:dataValidation type="list" allowBlank="1" showInputMessage="1" showErrorMessage="1">
          <x14:formula1>
            <xm:f>'F:\ESCRITORIO\respaldo\anticorrupción\2023\mapas de riesgos por procesos\[1. T H Matriz_mapa_riesgos 2023.xlsx]Opciones Tratamiento'!#REF!</xm:f>
          </x14:formula1>
          <xm:sqref>B10:B68</xm:sqref>
        </x14:dataValidation>
        <x14:dataValidation type="list" allowBlank="1" showInputMessage="1" showErrorMessage="1">
          <x14:formula1>
            <xm:f>'F:\ESCRITORIO\respaldo\anticorrupción\2023\mapas de riesgos por procesos\[1. T H Matriz_mapa_riesgos 2023.xlsx]Opciones Tratamiento'!#REF!</xm:f>
          </x14:formula1>
          <xm:sqref>F10:F68</xm:sqref>
        </x14:dataValidation>
        <x14:dataValidation type="list" allowBlank="1" showInputMessage="1" showErrorMessage="1">
          <x14:formula1>
            <xm:f>'F:\ESCRITORIO\respaldo\anticorrupción\2023\mapas de riesgos por procesos\[1. T H Matriz_mapa_riesgos 2023.xlsx]Tabla Valoración controles'!#REF!</xm:f>
          </x14:formula1>
          <xm:sqref>W10:W68</xm:sqref>
        </x14:dataValidation>
        <x14:dataValidation type="list" allowBlank="1" showInputMessage="1" showErrorMessage="1">
          <x14:formula1>
            <xm:f>'F:\ESCRITORIO\respaldo\anticorrupción\2023\mapas de riesgos por procesos\[1. T H Matriz_mapa_riesgos 2023.xlsx]Tabla Valoración controles'!#REF!</xm:f>
          </x14:formula1>
          <xm:sqref>V10:V68</xm:sqref>
        </x14:dataValidation>
        <x14:dataValidation type="list" allowBlank="1" showInputMessage="1" showErrorMessage="1">
          <x14:formula1>
            <xm:f>'F:\ESCRITORIO\respaldo\anticorrupción\2023\mapas de riesgos por procesos\[1. T H Matriz_mapa_riesgos 2023.xlsx]Tabla Valoración controles'!#REF!</xm:f>
          </x14:formula1>
          <xm:sqref>U10:U68</xm:sqref>
        </x14:dataValidation>
        <x14:dataValidation type="list" allowBlank="1" showInputMessage="1" showErrorMessage="1">
          <x14:formula1>
            <xm:f>'F:\ESCRITORIO\respaldo\anticorrupción\2023\mapas de riesgos por procesos\[1. T H Matriz_mapa_riesgos 2023.xlsx]Tabla Valoración controles'!#REF!</xm:f>
          </x14:formula1>
          <xm:sqref>S10:S68</xm:sqref>
        </x14:dataValidation>
        <x14:dataValidation type="list" allowBlank="1" showInputMessage="1" showErrorMessage="1">
          <x14:formula1>
            <xm:f>'F:\ESCRITORIO\respaldo\anticorrupción\2023\mapas de riesgos por procesos\[1. T H Matriz_mapa_riesgos 2023.xlsx]Tabla Valoración controles'!#REF!</xm:f>
          </x14:formula1>
          <xm:sqref>R10:R68</xm:sqref>
        </x14:dataValidation>
        <x14:dataValidation type="custom" allowBlank="1" showInputMessage="1" showErrorMessage="1" error="Recuerde que las acciones se generan bajo la medida de mitigar el riesgo">
          <x14:formula1>
            <xm:f>IF(OR(AD10='F:\ESCRITORIO\respaldo\anticorrupción\2023\mapas de riesgos por procesos\[1. T H Matriz_mapa_riesgos 2023.xlsx]Opciones Tratamiento'!#REF!,AD10='F:\ESCRITORIO\respaldo\anticorrupción\2023\mapas de riesgos por procesos\[1. T H Matriz_mapa_riesgos 2023.xlsx]Opciones Tratamiento'!#REF!,AD10='F:\ESCRITORIO\respaldo\anticorrupción\2023\mapas de riesgos por procesos\[1. T H Matriz_mapa_riesgos 2023.xlsx]Opciones Tratamiento'!#REF!),ISBLANK(AD10),ISTEXT(AD10))</xm:f>
          </x14:formula1>
          <xm:sqref>AG10:AG68</xm:sqref>
        </x14:dataValidation>
        <x14:dataValidation type="custom" allowBlank="1" showInputMessage="1" showErrorMessage="1" error="Recuerde que las acciones se generan bajo la medida de mitigar el riesgo">
          <x14:formula1>
            <xm:f>IF(OR(AD10='F:\ESCRITORIO\respaldo\anticorrupción\2023\mapas de riesgos por procesos\[1. T H Matriz_mapa_riesgos 2023.xlsx]Opciones Tratamiento'!#REF!,AD10='F:\ESCRITORIO\respaldo\anticorrupción\2023\mapas de riesgos por procesos\[1. T H Matriz_mapa_riesgos 2023.xlsx]Opciones Tratamiento'!#REF!,AD10='F:\ESCRITORIO\respaldo\anticorrupción\2023\mapas de riesgos por procesos\[1. T H Matriz_mapa_riesgos 2023.xlsx]Opciones Tratamiento'!#REF!),ISBLANK(AD10),ISTEXT(AD10))</xm:f>
          </x14:formula1>
          <xm:sqref>AI18:AI68 AI10:AI16</xm:sqref>
        </x14:dataValidation>
        <x14:dataValidation type="custom" allowBlank="1" showInputMessage="1" showErrorMessage="1" error="Recuerde que las acciones se generan bajo la medida de mitigar el riesgo">
          <x14:formula1>
            <xm:f>IF(OR(AD10='F:\ESCRITORIO\respaldo\anticorrupción\2023\mapas de riesgos por procesos\[1. T H Matriz_mapa_riesgos 2023.xlsx]Opciones Tratamiento'!#REF!,AD10='F:\ESCRITORIO\respaldo\anticorrupción\2023\mapas de riesgos por procesos\[1. T H Matriz_mapa_riesgos 2023.xlsx]Opciones Tratamiento'!#REF!,AD10='F:\ESCRITORIO\respaldo\anticorrupción\2023\mapas de riesgos por procesos\[1. T H Matriz_mapa_riesgos 2023.xlsx]Opciones Tratamiento'!#REF!),ISBLANK(AD10),ISTEXT(AD10))</xm:f>
          </x14:formula1>
          <xm:sqref>AI17 AH10:AH68</xm:sqref>
        </x14:dataValidation>
        <x14:dataValidation type="list" allowBlank="1" showInputMessage="1" showErrorMessage="1">
          <x14:formula1>
            <xm:f>'F:\ESCRITORIO\respaldo\anticorrupción\2023\mapas de riesgos por procesos\[1. T H Matriz_mapa_riesgos 2023.xlsx]Opciones Tratamiento'!#REF!</xm:f>
          </x14:formula1>
          <xm:sqref>AJ10:AJ13 AJ15:AJ19 AJ21:AJ22 AJ24:AJ25 AJ27:AJ28 AJ30:AJ31 AJ33:AJ34 AJ36:AJ37 AJ39:AJ40 AJ42:AJ43 AJ45:AJ46 AJ48:AJ49 AJ51:AJ52 AJ54:AJ55 AJ57:AJ58 AJ60:AJ61 AJ63:AJ64 AJ66:AJ67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1"/>
  <sheetViews>
    <sheetView topLeftCell="Y7" workbookViewId="0">
      <selection activeCell="A6" sqref="A6:B6"/>
    </sheetView>
  </sheetViews>
  <sheetFormatPr baseColWidth="10" defaultColWidth="11.42578125" defaultRowHeight="16.5" x14ac:dyDescent="0.3"/>
  <cols>
    <col min="1" max="1" width="9" style="267" bestFit="1" customWidth="1"/>
    <col min="2" max="2" width="67.85546875" style="267" customWidth="1"/>
    <col min="3" max="4" width="34.7109375" style="267" customWidth="1"/>
    <col min="5" max="5" width="115.85546875" style="270" customWidth="1"/>
    <col min="6" max="6" width="55.5703125" style="271" customWidth="1"/>
    <col min="7" max="7" width="34.28515625" style="270" customWidth="1"/>
    <col min="8" max="8" width="30.7109375" style="270" customWidth="1"/>
    <col min="9" max="9" width="28.42578125" style="270" customWidth="1"/>
    <col min="10" max="10" width="27.28515625" style="270" bestFit="1" customWidth="1"/>
    <col min="11" max="11" width="30.5703125" style="270" hidden="1" customWidth="1"/>
    <col min="12" max="14" width="30.28515625" style="270" customWidth="1"/>
    <col min="15" max="15" width="5.7109375" style="270" customWidth="1"/>
    <col min="16" max="16" width="110.85546875" style="270" customWidth="1"/>
    <col min="17" max="17" width="32.28515625" style="270" customWidth="1"/>
    <col min="18" max="18" width="6.7109375" style="270" customWidth="1"/>
    <col min="19" max="19" width="5" style="270" customWidth="1"/>
    <col min="20" max="20" width="10" style="270" bestFit="1" customWidth="1"/>
    <col min="21" max="23" width="11.140625" style="270" bestFit="1" customWidth="1"/>
    <col min="24" max="24" width="38.28515625" style="270" hidden="1" customWidth="1"/>
    <col min="25" max="25" width="8.7109375" style="270" customWidth="1"/>
    <col min="26" max="26" width="10.42578125" style="270" customWidth="1"/>
    <col min="27" max="27" width="18.7109375" style="270" customWidth="1"/>
    <col min="28" max="28" width="21.85546875" style="270" customWidth="1"/>
    <col min="29" max="29" width="8.42578125" style="270" customWidth="1"/>
    <col min="30" max="30" width="12.5703125" style="270" customWidth="1"/>
    <col min="31" max="31" width="36.7109375" style="270" customWidth="1"/>
    <col min="32" max="32" width="18.7109375" style="270" customWidth="1"/>
    <col min="33" max="33" width="16.7109375" style="270" customWidth="1"/>
    <col min="34" max="34" width="14.7109375" style="270" customWidth="1"/>
    <col min="35" max="35" width="18.5703125" style="270" customWidth="1"/>
    <col min="36" max="36" width="21" style="270" customWidth="1"/>
    <col min="37" max="16384" width="11.42578125" style="270"/>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266"/>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9.75" customHeight="1" x14ac:dyDescent="0.3">
      <c r="A4" s="730" t="s">
        <v>1</v>
      </c>
      <c r="B4" s="731"/>
      <c r="C4" s="738" t="s">
        <v>309</v>
      </c>
      <c r="D4" s="739"/>
      <c r="E4" s="739"/>
      <c r="F4" s="739"/>
      <c r="G4" s="739"/>
      <c r="H4" s="739"/>
      <c r="I4" s="739"/>
      <c r="J4" s="739"/>
      <c r="K4" s="739"/>
      <c r="L4" s="739"/>
      <c r="M4" s="739"/>
      <c r="N4" s="740"/>
      <c r="O4" s="741"/>
      <c r="P4" s="741"/>
      <c r="Q4" s="741"/>
      <c r="R4" s="277"/>
      <c r="S4" s="277"/>
      <c r="T4" s="277"/>
      <c r="U4" s="277"/>
      <c r="V4" s="277"/>
      <c r="W4" s="277"/>
      <c r="X4" s="277"/>
      <c r="Y4" s="277"/>
      <c r="Z4" s="277"/>
      <c r="AA4" s="277"/>
      <c r="AB4" s="277"/>
      <c r="AC4" s="277"/>
      <c r="AD4" s="277"/>
      <c r="AE4" s="277"/>
      <c r="AF4" s="277"/>
      <c r="AG4" s="277"/>
      <c r="AH4" s="277"/>
      <c r="AI4" s="277"/>
      <c r="AJ4" s="277"/>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93.75" customHeight="1" x14ac:dyDescent="0.3">
      <c r="A5" s="730" t="s">
        <v>3</v>
      </c>
      <c r="B5" s="731"/>
      <c r="C5" s="732" t="s">
        <v>226</v>
      </c>
      <c r="D5" s="733"/>
      <c r="E5" s="733"/>
      <c r="F5" s="733"/>
      <c r="G5" s="733"/>
      <c r="H5" s="733"/>
      <c r="I5" s="733"/>
      <c r="J5" s="733"/>
      <c r="K5" s="733"/>
      <c r="L5" s="733"/>
      <c r="M5" s="733"/>
      <c r="N5" s="734"/>
      <c r="O5" s="277"/>
      <c r="P5" s="277"/>
      <c r="Q5" s="277"/>
      <c r="R5" s="277"/>
      <c r="S5" s="277"/>
      <c r="T5" s="277"/>
      <c r="U5" s="277"/>
      <c r="V5" s="277"/>
      <c r="W5" s="277"/>
      <c r="X5" s="277"/>
      <c r="Y5" s="277"/>
      <c r="Z5" s="277"/>
      <c r="AA5" s="277"/>
      <c r="AB5" s="277"/>
      <c r="AC5" s="277"/>
      <c r="AD5" s="277"/>
      <c r="AE5" s="277"/>
      <c r="AF5" s="277"/>
      <c r="AG5" s="277"/>
      <c r="AH5" s="277"/>
      <c r="AI5" s="277"/>
      <c r="AJ5" s="277"/>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730" t="s">
        <v>5</v>
      </c>
      <c r="B6" s="731"/>
      <c r="C6" s="732" t="s">
        <v>310</v>
      </c>
      <c r="D6" s="733"/>
      <c r="E6" s="733"/>
      <c r="F6" s="733"/>
      <c r="G6" s="733"/>
      <c r="H6" s="733"/>
      <c r="I6" s="733"/>
      <c r="J6" s="733"/>
      <c r="K6" s="733"/>
      <c r="L6" s="733"/>
      <c r="M6" s="733"/>
      <c r="N6" s="734"/>
      <c r="O6" s="277"/>
      <c r="P6" s="277"/>
      <c r="Q6" s="277"/>
      <c r="R6" s="277"/>
      <c r="S6" s="277"/>
      <c r="T6" s="277"/>
      <c r="U6" s="277"/>
      <c r="V6" s="277"/>
      <c r="W6" s="277"/>
      <c r="X6" s="277"/>
      <c r="Y6" s="277"/>
      <c r="Z6" s="277"/>
      <c r="AA6" s="277"/>
      <c r="AB6" s="277"/>
      <c r="AC6" s="277"/>
      <c r="AD6" s="277"/>
      <c r="AE6" s="277"/>
      <c r="AF6" s="277"/>
      <c r="AG6" s="277"/>
      <c r="AH6" s="277"/>
      <c r="AI6" s="277"/>
      <c r="AJ6" s="277"/>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ht="19.5" x14ac:dyDescent="0.3">
      <c r="A7" s="735" t="s">
        <v>7</v>
      </c>
      <c r="B7" s="736"/>
      <c r="C7" s="736"/>
      <c r="D7" s="736"/>
      <c r="E7" s="736"/>
      <c r="F7" s="736"/>
      <c r="G7" s="737"/>
      <c r="H7" s="735" t="s">
        <v>8</v>
      </c>
      <c r="I7" s="736"/>
      <c r="J7" s="736"/>
      <c r="K7" s="736"/>
      <c r="L7" s="736"/>
      <c r="M7" s="736"/>
      <c r="N7" s="737"/>
      <c r="O7" s="735" t="s">
        <v>9</v>
      </c>
      <c r="P7" s="736"/>
      <c r="Q7" s="736"/>
      <c r="R7" s="736"/>
      <c r="S7" s="736"/>
      <c r="T7" s="736"/>
      <c r="U7" s="736"/>
      <c r="V7" s="736"/>
      <c r="W7" s="737"/>
      <c r="X7" s="735" t="s">
        <v>10</v>
      </c>
      <c r="Y7" s="736"/>
      <c r="Z7" s="736"/>
      <c r="AA7" s="736"/>
      <c r="AB7" s="736"/>
      <c r="AC7" s="736"/>
      <c r="AD7" s="737"/>
      <c r="AE7" s="735" t="s">
        <v>11</v>
      </c>
      <c r="AF7" s="736"/>
      <c r="AG7" s="736"/>
      <c r="AH7" s="736"/>
      <c r="AI7" s="736"/>
      <c r="AJ7" s="737"/>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750" t="s">
        <v>12</v>
      </c>
      <c r="B8" s="752" t="s">
        <v>13</v>
      </c>
      <c r="C8" s="743" t="s">
        <v>14</v>
      </c>
      <c r="D8" s="743" t="s">
        <v>15</v>
      </c>
      <c r="E8" s="753" t="s">
        <v>16</v>
      </c>
      <c r="F8" s="742" t="s">
        <v>17</v>
      </c>
      <c r="G8" s="743" t="s">
        <v>18</v>
      </c>
      <c r="H8" s="755" t="s">
        <v>19</v>
      </c>
      <c r="I8" s="746" t="s">
        <v>20</v>
      </c>
      <c r="J8" s="742" t="s">
        <v>21</v>
      </c>
      <c r="K8" s="742" t="s">
        <v>22</v>
      </c>
      <c r="L8" s="744" t="s">
        <v>23</v>
      </c>
      <c r="M8" s="746" t="s">
        <v>20</v>
      </c>
      <c r="N8" s="743" t="s">
        <v>24</v>
      </c>
      <c r="O8" s="748" t="s">
        <v>25</v>
      </c>
      <c r="P8" s="747" t="s">
        <v>26</v>
      </c>
      <c r="Q8" s="742" t="s">
        <v>27</v>
      </c>
      <c r="R8" s="747" t="s">
        <v>28</v>
      </c>
      <c r="S8" s="747"/>
      <c r="T8" s="747"/>
      <c r="U8" s="747"/>
      <c r="V8" s="747"/>
      <c r="W8" s="747"/>
      <c r="X8" s="756" t="s">
        <v>29</v>
      </c>
      <c r="Y8" s="756" t="s">
        <v>30</v>
      </c>
      <c r="Z8" s="756" t="s">
        <v>20</v>
      </c>
      <c r="AA8" s="756" t="s">
        <v>31</v>
      </c>
      <c r="AB8" s="756" t="s">
        <v>20</v>
      </c>
      <c r="AC8" s="756" t="s">
        <v>32</v>
      </c>
      <c r="AD8" s="748" t="s">
        <v>33</v>
      </c>
      <c r="AE8" s="747" t="s">
        <v>11</v>
      </c>
      <c r="AF8" s="747" t="s">
        <v>34</v>
      </c>
      <c r="AG8" s="747" t="s">
        <v>35</v>
      </c>
      <c r="AH8" s="747" t="s">
        <v>36</v>
      </c>
      <c r="AI8" s="747" t="s">
        <v>37</v>
      </c>
      <c r="AJ8" s="74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94.5" customHeight="1" x14ac:dyDescent="0.25">
      <c r="A9" s="751"/>
      <c r="B9" s="752"/>
      <c r="C9" s="747"/>
      <c r="D9" s="747"/>
      <c r="E9" s="754"/>
      <c r="F9" s="743"/>
      <c r="G9" s="747"/>
      <c r="H9" s="743"/>
      <c r="I9" s="745"/>
      <c r="J9" s="743"/>
      <c r="K9" s="743"/>
      <c r="L9" s="745"/>
      <c r="M9" s="745"/>
      <c r="N9" s="747"/>
      <c r="O9" s="749"/>
      <c r="P9" s="747"/>
      <c r="Q9" s="743"/>
      <c r="R9" s="278" t="s">
        <v>39</v>
      </c>
      <c r="S9" s="278" t="s">
        <v>40</v>
      </c>
      <c r="T9" s="278" t="s">
        <v>41</v>
      </c>
      <c r="U9" s="279" t="s">
        <v>42</v>
      </c>
      <c r="V9" s="279" t="s">
        <v>43</v>
      </c>
      <c r="W9" s="279" t="s">
        <v>44</v>
      </c>
      <c r="X9" s="756"/>
      <c r="Y9" s="756"/>
      <c r="Z9" s="756"/>
      <c r="AA9" s="756"/>
      <c r="AB9" s="756"/>
      <c r="AC9" s="756"/>
      <c r="AD9" s="749"/>
      <c r="AE9" s="747"/>
      <c r="AF9" s="747"/>
      <c r="AG9" s="747"/>
      <c r="AH9" s="747"/>
      <c r="AI9" s="747"/>
      <c r="AJ9" s="74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409.5" customHeight="1" x14ac:dyDescent="0.25">
      <c r="A10" s="763">
        <v>1</v>
      </c>
      <c r="B10" s="766" t="s">
        <v>68</v>
      </c>
      <c r="C10" s="766" t="s">
        <v>228</v>
      </c>
      <c r="D10" s="766" t="s">
        <v>311</v>
      </c>
      <c r="E10" s="769" t="s">
        <v>312</v>
      </c>
      <c r="F10" s="766" t="s">
        <v>49</v>
      </c>
      <c r="G10" s="772">
        <v>700</v>
      </c>
      <c r="H10" s="775" t="str">
        <f>IF(G10&lt;=0,"",IF(G10&lt;=2,"Muy Baja",IF(G10&lt;=24,"Baja",IF(G10&lt;=500,"Media",IF(G10&lt;=5000,"Alta","Muy Alta")))))</f>
        <v>Alta</v>
      </c>
      <c r="I10" s="760">
        <f>IF(H10="","",IF(H10="Muy Baja",0.2,IF(H10="Baja",0.4,IF(H10="Media",0.6,IF(H10="Alta",0.8,IF(H10="Muy Alta",1,))))))</f>
        <v>0.8</v>
      </c>
      <c r="J10" s="778" t="s">
        <v>50</v>
      </c>
      <c r="K10" s="760" t="str">
        <f>IF(NOT(ISERROR(MATCH(J10,'[12]Tabla Impacto'!$B$221:$B$223,0))),'[12]Tabla Impacto'!$F$223&amp;"Por favor no seleccionar los criterios de impacto(Afectación Económica o presupuestal y Pérdida Reputacional)",J10)</f>
        <v xml:space="preserve">     Entre 100 y 500 SMLMV </v>
      </c>
      <c r="L10" s="775" t="str">
        <f>IF(OR(K10='[12]Tabla Impacto'!$C$11,K10='[12]Tabla Impacto'!$D$11),"Leve",IF(OR(K10='[12]Tabla Impacto'!$C$12,K10='[12]Tabla Impacto'!$D$12),"Menor",IF(OR(K10='[12]Tabla Impacto'!$C$13,K10='[12]Tabla Impacto'!$D$13),"Moderado",IF(OR(K10='[12]Tabla Impacto'!$C$14,K10='[12]Tabla Impacto'!$D$14),"Mayor",IF(OR(K10='[12]Tabla Impacto'!$C$15,K10='[12]Tabla Impacto'!$D$15),"Catastrófico","")))))</f>
        <v>Mayor</v>
      </c>
      <c r="M10" s="760">
        <f>IF(L10="","",IF(L10="Leve",0.2,IF(L10="Menor",0.4,IF(L10="Moderado",0.6,IF(L10="Mayor",0.8,IF(L10="Catastrófico",1,))))))</f>
        <v>0.8</v>
      </c>
      <c r="N10" s="757"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280">
        <v>1</v>
      </c>
      <c r="P10" s="281" t="s">
        <v>313</v>
      </c>
      <c r="Q10" s="282" t="str">
        <f>IF(OR(R10="Preventivo",R10="Detectivo"),"Probabilidad",IF(R10="Correctivo","Impacto",""))</f>
        <v>Probabilidad</v>
      </c>
      <c r="R10" s="283" t="s">
        <v>143</v>
      </c>
      <c r="S10" s="283" t="s">
        <v>53</v>
      </c>
      <c r="T10" s="284" t="str">
        <f>IF(AND(R10="Preventivo",S10="Automático"),"50%",IF(AND(R10="Preventivo",S10="Manual"),"40%",IF(AND(R10="Detectivo",S10="Automático"),"40%",IF(AND(R10="Detectivo",S10="Manual"),"30%",IF(AND(R10="Correctivo",S10="Automático"),"35%",IF(AND(R10="Correctivo",S10="Manual"),"25%",""))))))</f>
        <v>30%</v>
      </c>
      <c r="U10" s="283" t="s">
        <v>79</v>
      </c>
      <c r="V10" s="283" t="s">
        <v>55</v>
      </c>
      <c r="W10" s="283" t="s">
        <v>56</v>
      </c>
      <c r="X10" s="285">
        <f>IFERROR(IF(Q10="Probabilidad",(I10-(+I10*T10)),IF(Q10="Impacto",I10,"")),"")</f>
        <v>0.56000000000000005</v>
      </c>
      <c r="Y10" s="286" t="str">
        <f>IFERROR(IF(X10="","",IF(X10&lt;=0.2,"Muy Baja",IF(X10&lt;=0.4,"Baja",IF(X10&lt;=0.6,"Media",IF(X10&lt;=0.8,"Alta","Muy Alta"))))),"")</f>
        <v>Media</v>
      </c>
      <c r="Z10" s="287">
        <f>+X10</f>
        <v>0.56000000000000005</v>
      </c>
      <c r="AA10" s="286" t="str">
        <f>IFERROR(IF(AB10="","",IF(AB10&lt;=0.2,"Leve",IF(AB10&lt;=0.4,"Menor",IF(AB10&lt;=0.6,"Moderado",IF(AB10&lt;=0.8,"Mayor","Catastrófico"))))),"")</f>
        <v>Mayor</v>
      </c>
      <c r="AB10" s="288">
        <f>IFERROR(IF(Q10="Impacto",(M10-(+M10*T10)),IF(Q10="Probabilidad",M10,"")),"")</f>
        <v>0.8</v>
      </c>
      <c r="AC10" s="289"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290"/>
      <c r="AE10" s="291"/>
      <c r="AF10" s="292"/>
      <c r="AG10" s="293"/>
      <c r="AH10" s="293"/>
      <c r="AI10" s="291"/>
      <c r="AJ10" s="292"/>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45" customHeight="1" x14ac:dyDescent="0.3">
      <c r="A11" s="764"/>
      <c r="B11" s="767"/>
      <c r="C11" s="767"/>
      <c r="D11" s="767"/>
      <c r="E11" s="770"/>
      <c r="F11" s="767"/>
      <c r="G11" s="773"/>
      <c r="H11" s="776"/>
      <c r="I11" s="761"/>
      <c r="J11" s="779"/>
      <c r="K11" s="761">
        <f ca="1">IF(NOT(ISERROR(MATCH(J11,_xlfn.ANCHORARRAY(E21),0))),I23&amp;"Por favor no seleccionar los criterios de impacto",J11)</f>
        <v>0</v>
      </c>
      <c r="L11" s="776"/>
      <c r="M11" s="761"/>
      <c r="N11" s="758"/>
      <c r="O11" s="280">
        <v>2</v>
      </c>
      <c r="P11" s="281"/>
      <c r="Q11" s="282" t="str">
        <f>IF(OR(R11="Preventivo",R11="Detectivo"),"Probabilidad",IF(R11="Correctivo","Impacto",""))</f>
        <v>Impacto</v>
      </c>
      <c r="R11" s="283" t="s">
        <v>139</v>
      </c>
      <c r="S11" s="283" t="s">
        <v>53</v>
      </c>
      <c r="T11" s="284" t="str">
        <f t="shared" ref="T11:T14" si="0">IF(AND(R11="Preventivo",S11="Automático"),"50%",IF(AND(R11="Preventivo",S11="Manual"),"40%",IF(AND(R11="Detectivo",S11="Automático"),"40%",IF(AND(R11="Detectivo",S11="Manual"),"30%",IF(AND(R11="Correctivo",S11="Automático"),"35%",IF(AND(R11="Correctivo",S11="Manual"),"25%",""))))))</f>
        <v>25%</v>
      </c>
      <c r="U11" s="283" t="s">
        <v>54</v>
      </c>
      <c r="V11" s="283" t="s">
        <v>55</v>
      </c>
      <c r="W11" s="283" t="s">
        <v>56</v>
      </c>
      <c r="X11" s="285">
        <f>IFERROR(IF(AND(Q10="Probabilidad",Q11="Probabilidad"),(Z10-(+Z10*T11)),IF(Q11="Probabilidad",(I10-(+I10*T11)),IF(Q11="Impacto",Z10,""))),"")</f>
        <v>0.56000000000000005</v>
      </c>
      <c r="Y11" s="286" t="str">
        <f t="shared" ref="Y11:Y68" si="1">IFERROR(IF(X11="","",IF(X11&lt;=0.2,"Muy Baja",IF(X11&lt;=0.4,"Baja",IF(X11&lt;=0.6,"Media",IF(X11&lt;=0.8,"Alta","Muy Alta"))))),"")</f>
        <v>Media</v>
      </c>
      <c r="Z11" s="287">
        <f t="shared" ref="Z11:Z14" si="2">+X11</f>
        <v>0.56000000000000005</v>
      </c>
      <c r="AA11" s="286" t="str">
        <f t="shared" ref="AA11:AA68" si="3">IFERROR(IF(AB11="","",IF(AB11&lt;=0.2,"Leve",IF(AB11&lt;=0.4,"Menor",IF(AB11&lt;=0.6,"Moderado",IF(AB11&lt;=0.8,"Mayor","Catastrófico"))))),"")</f>
        <v>Moderado</v>
      </c>
      <c r="AB11" s="287">
        <f>IFERROR(IF(AND(Q10="Impacto",Q11="Impacto"),(AB10-(+AB10*T11)),IF(Q11="Impacto",(M10-(+M10*T11)),IF(Q11="Probabilidad",AB10,""))),"")</f>
        <v>0.60000000000000009</v>
      </c>
      <c r="AC11" s="289" t="str">
        <f t="shared" ref="AC11:AC14"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290" t="s">
        <v>142</v>
      </c>
      <c r="AE11" s="291"/>
      <c r="AF11" s="292"/>
      <c r="AG11" s="293"/>
      <c r="AH11" s="293"/>
      <c r="AI11" s="291"/>
      <c r="AJ11" s="292"/>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33.4" customHeight="1" x14ac:dyDescent="0.3">
      <c r="A12" s="764"/>
      <c r="B12" s="767"/>
      <c r="C12" s="767"/>
      <c r="D12" s="767"/>
      <c r="E12" s="770"/>
      <c r="F12" s="767"/>
      <c r="G12" s="773"/>
      <c r="H12" s="776"/>
      <c r="I12" s="761"/>
      <c r="J12" s="779"/>
      <c r="K12" s="761">
        <f ca="1">IF(NOT(ISERROR(MATCH(J12,_xlfn.ANCHORARRAY(E23),0))),I25&amp;"Por favor no seleccionar los criterios de impacto",J12)</f>
        <v>0</v>
      </c>
      <c r="L12" s="776"/>
      <c r="M12" s="761"/>
      <c r="N12" s="758"/>
      <c r="O12" s="280">
        <v>4</v>
      </c>
      <c r="P12" s="281"/>
      <c r="Q12" s="282" t="str">
        <f t="shared" ref="Q12:Q14" si="5">IF(OR(R12="Preventivo",R12="Detectivo"),"Probabilidad",IF(R12="Correctivo","Impacto",""))</f>
        <v>Probabilidad</v>
      </c>
      <c r="R12" s="283" t="s">
        <v>143</v>
      </c>
      <c r="S12" s="283" t="s">
        <v>53</v>
      </c>
      <c r="T12" s="284" t="str">
        <f t="shared" si="0"/>
        <v>30%</v>
      </c>
      <c r="U12" s="283" t="s">
        <v>79</v>
      </c>
      <c r="V12" s="283" t="s">
        <v>55</v>
      </c>
      <c r="W12" s="283" t="s">
        <v>56</v>
      </c>
      <c r="X12" s="285" t="str">
        <f>IFERROR(IF(AND(#REF!="Probabilidad",Q12="Probabilidad"),(#REF!-(+#REF!*T12)),IF(AND(#REF!="Impacto",Q12="Probabilidad"),(Z11-(+Z11*T12)),IF(Q12="Impacto",#REF!,""))),"")</f>
        <v/>
      </c>
      <c r="Y12" s="286" t="str">
        <f t="shared" si="1"/>
        <v/>
      </c>
      <c r="Z12" s="287" t="str">
        <f t="shared" si="2"/>
        <v/>
      </c>
      <c r="AA12" s="286" t="str">
        <f t="shared" si="3"/>
        <v/>
      </c>
      <c r="AB12" s="287" t="str">
        <f>IFERROR(IF(AND(#REF!="Impacto",Q12="Impacto"),(#REF!-(+#REF!*T12)),IF(AND(#REF!="Probabilidad",Q12="Impacto"),(AB11-(+AB11*T12)),IF(Q12="Probabilidad",#REF!,""))),"")</f>
        <v/>
      </c>
      <c r="AC12" s="289"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290" t="s">
        <v>142</v>
      </c>
      <c r="AE12" s="291"/>
      <c r="AF12" s="292"/>
      <c r="AG12" s="293"/>
      <c r="AH12" s="293"/>
      <c r="AI12" s="291"/>
      <c r="AJ12" s="292"/>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33.4" customHeight="1" x14ac:dyDescent="0.3">
      <c r="A13" s="764"/>
      <c r="B13" s="767"/>
      <c r="C13" s="767"/>
      <c r="D13" s="767"/>
      <c r="E13" s="770"/>
      <c r="F13" s="767"/>
      <c r="G13" s="773"/>
      <c r="H13" s="776"/>
      <c r="I13" s="761"/>
      <c r="J13" s="779"/>
      <c r="K13" s="761">
        <f ca="1">IF(NOT(ISERROR(MATCH(J13,_xlfn.ANCHORARRAY(E24),0))),I26&amp;"Por favor no seleccionar los criterios de impacto",J13)</f>
        <v>0</v>
      </c>
      <c r="L13" s="776"/>
      <c r="M13" s="761"/>
      <c r="N13" s="758"/>
      <c r="O13" s="280">
        <v>5</v>
      </c>
      <c r="P13" s="281"/>
      <c r="Q13" s="282" t="str">
        <f t="shared" si="5"/>
        <v/>
      </c>
      <c r="R13" s="283"/>
      <c r="S13" s="283"/>
      <c r="T13" s="284" t="str">
        <f t="shared" si="0"/>
        <v/>
      </c>
      <c r="U13" s="283"/>
      <c r="V13" s="283"/>
      <c r="W13" s="283"/>
      <c r="X13" s="285" t="str">
        <f>IFERROR(IF(AND(Q12="Probabilidad",Q13="Probabilidad"),(Z12-(+Z12*T13)),IF(AND(Q12="Impacto",Q13="Probabilidad"),(#REF!-(+#REF!*T13)),IF(Q13="Impacto",Z12,""))),"")</f>
        <v/>
      </c>
      <c r="Y13" s="286" t="str">
        <f t="shared" si="1"/>
        <v/>
      </c>
      <c r="Z13" s="287" t="str">
        <f t="shared" si="2"/>
        <v/>
      </c>
      <c r="AA13" s="286" t="str">
        <f t="shared" si="3"/>
        <v/>
      </c>
      <c r="AB13" s="287" t="str">
        <f>IFERROR(IF(AND(Q12="Impacto",Q13="Impacto"),(AB12-(+AB12*T13)),IF(AND(Q12="Probabilidad",Q13="Impacto"),(#REF!-(+#REF!*T13)),IF(Q13="Probabilidad",AB12,""))),"")</f>
        <v/>
      </c>
      <c r="AC13" s="289" t="str">
        <f t="shared" si="4"/>
        <v/>
      </c>
      <c r="AD13" s="290"/>
      <c r="AE13" s="291"/>
      <c r="AF13" s="292"/>
      <c r="AG13" s="293"/>
      <c r="AH13" s="293"/>
      <c r="AI13" s="291"/>
      <c r="AJ13" s="292"/>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33.4" customHeight="1" x14ac:dyDescent="0.3">
      <c r="A14" s="765"/>
      <c r="B14" s="768"/>
      <c r="C14" s="768"/>
      <c r="D14" s="768"/>
      <c r="E14" s="771"/>
      <c r="F14" s="768"/>
      <c r="G14" s="774"/>
      <c r="H14" s="777"/>
      <c r="I14" s="762"/>
      <c r="J14" s="780"/>
      <c r="K14" s="762">
        <f ca="1">IF(NOT(ISERROR(MATCH(J14,_xlfn.ANCHORARRAY(E25),0))),I27&amp;"Por favor no seleccionar los criterios de impacto",J14)</f>
        <v>0</v>
      </c>
      <c r="L14" s="777"/>
      <c r="M14" s="762"/>
      <c r="N14" s="759"/>
      <c r="O14" s="280">
        <v>6</v>
      </c>
      <c r="P14" s="281"/>
      <c r="Q14" s="282" t="str">
        <f t="shared" si="5"/>
        <v/>
      </c>
      <c r="R14" s="283"/>
      <c r="S14" s="283"/>
      <c r="T14" s="284" t="str">
        <f t="shared" si="0"/>
        <v/>
      </c>
      <c r="U14" s="283"/>
      <c r="V14" s="283"/>
      <c r="W14" s="283"/>
      <c r="X14" s="285" t="str">
        <f t="shared" ref="X14" si="6">IFERROR(IF(AND(Q13="Probabilidad",Q14="Probabilidad"),(Z13-(+Z13*T14)),IF(AND(Q13="Impacto",Q14="Probabilidad"),(Z12-(+Z12*T14)),IF(Q14="Impacto",Z13,""))),"")</f>
        <v/>
      </c>
      <c r="Y14" s="286" t="str">
        <f t="shared" si="1"/>
        <v/>
      </c>
      <c r="Z14" s="287" t="str">
        <f t="shared" si="2"/>
        <v/>
      </c>
      <c r="AA14" s="286" t="str">
        <f t="shared" si="3"/>
        <v/>
      </c>
      <c r="AB14" s="287" t="str">
        <f t="shared" ref="AB14" si="7">IFERROR(IF(AND(Q13="Impacto",Q14="Impacto"),(AB13-(+AB13*T14)),IF(AND(Q13="Probabilidad",Q14="Impacto"),(AB12-(+AB12*T14)),IF(Q14="Probabilidad",AB13,""))),"")</f>
        <v/>
      </c>
      <c r="AC14" s="289" t="str">
        <f t="shared" si="4"/>
        <v/>
      </c>
      <c r="AD14" s="290"/>
      <c r="AE14" s="291"/>
      <c r="AF14" s="292"/>
      <c r="AG14" s="293"/>
      <c r="AH14" s="293"/>
      <c r="AI14" s="291"/>
      <c r="AJ14" s="292"/>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336" customHeight="1" x14ac:dyDescent="0.3">
      <c r="A15" s="763">
        <v>2</v>
      </c>
      <c r="B15" s="766" t="s">
        <v>45</v>
      </c>
      <c r="C15" s="766" t="s">
        <v>314</v>
      </c>
      <c r="D15" s="766" t="s">
        <v>315</v>
      </c>
      <c r="E15" s="769" t="s">
        <v>316</v>
      </c>
      <c r="F15" s="766" t="s">
        <v>49</v>
      </c>
      <c r="G15" s="772">
        <v>700</v>
      </c>
      <c r="H15" s="775" t="str">
        <f>IF(G15&lt;=0,"",IF(G15&lt;=2,"Muy Baja",IF(G15&lt;=24,"Baja",IF(G15&lt;=500,"Media",IF(G15&lt;=5000,"Alta","Muy Alta")))))</f>
        <v>Alta</v>
      </c>
      <c r="I15" s="760">
        <f>IF(H15="","",IF(H15="Muy Baja",0.2,IF(H15="Baja",0.4,IF(H15="Media",0.6,IF(H15="Alta",0.8,IF(H15="Muy Alta",1,))))))</f>
        <v>0.8</v>
      </c>
      <c r="J15" s="778" t="s">
        <v>147</v>
      </c>
      <c r="K15" s="760" t="str">
        <f>IF(NOT(ISERROR(MATCH(J15,'[12]Tabla Impacto'!$B$221:$B$223,0))),'[12]Tabla Impacto'!$F$223&amp;"Por favor no seleccionar los criterios de impacto(Afectación Económica o presupuestal y Pérdida Reputacional)",J15)</f>
        <v xml:space="preserve">     Mayor a 500 SMLMV </v>
      </c>
      <c r="L15" s="775" t="str">
        <f>IF(OR(K15='[12]Tabla Impacto'!$C$11,K15='[12]Tabla Impacto'!$D$11),"Leve",IF(OR(K15='[12]Tabla Impacto'!$C$12,K15='[12]Tabla Impacto'!$D$12),"Menor",IF(OR(K15='[12]Tabla Impacto'!$C$13,K15='[12]Tabla Impacto'!$D$13),"Moderado",IF(OR(K15='[12]Tabla Impacto'!$C$14,K15='[12]Tabla Impacto'!$D$14),"Mayor",IF(OR(K15='[12]Tabla Impacto'!$C$15,K15='[12]Tabla Impacto'!$D$15),"Catastrófico","")))))</f>
        <v>Catastrófico</v>
      </c>
      <c r="M15" s="760">
        <f>IF(L15="","",IF(L15="Leve",0.2,IF(L15="Menor",0.4,IF(L15="Moderado",0.6,IF(L15="Mayor",0.8,IF(L15="Catastrófico",1,))))))</f>
        <v>1</v>
      </c>
      <c r="N15" s="757"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Extremo</v>
      </c>
      <c r="O15" s="280">
        <v>1</v>
      </c>
      <c r="P15" s="281"/>
      <c r="Q15" s="282" t="str">
        <f>IF(OR(R15="Preventivo",R15="Detectivo"),"Probabilidad",IF(R15="Correctivo","Impacto",""))</f>
        <v>Probabilidad</v>
      </c>
      <c r="R15" s="283" t="s">
        <v>52</v>
      </c>
      <c r="S15" s="283" t="s">
        <v>53</v>
      </c>
      <c r="T15" s="284" t="str">
        <f>IF(AND(R15="Preventivo",S15="Automático"),"50%",IF(AND(R15="Preventivo",S15="Manual"),"40%",IF(AND(R15="Detectivo",S15="Automático"),"40%",IF(AND(R15="Detectivo",S15="Manual"),"30%",IF(AND(R15="Correctivo",S15="Automático"),"35%",IF(AND(R15="Correctivo",S15="Manual"),"25%",""))))))</f>
        <v>40%</v>
      </c>
      <c r="U15" s="283" t="s">
        <v>54</v>
      </c>
      <c r="V15" s="283" t="s">
        <v>55</v>
      </c>
      <c r="W15" s="283" t="s">
        <v>56</v>
      </c>
      <c r="X15" s="285">
        <f>IFERROR(IF(Q15="Probabilidad",(I15-(+I15*T15)),IF(Q15="Impacto",I15,"")),"")</f>
        <v>0.48</v>
      </c>
      <c r="Y15" s="286" t="str">
        <f>IFERROR(IF(X15="","",IF(X15&lt;=0.2,"Muy Baja",IF(X15&lt;=0.4,"Baja",IF(X15&lt;=0.6,"Media",IF(X15&lt;=0.8,"Alta","Muy Alta"))))),"")</f>
        <v>Media</v>
      </c>
      <c r="Z15" s="287">
        <f>+X15</f>
        <v>0.48</v>
      </c>
      <c r="AA15" s="286" t="str">
        <f>IFERROR(IF(AB15="","",IF(AB15&lt;=0.2,"Leve",IF(AB15&lt;=0.4,"Menor",IF(AB15&lt;=0.6,"Moderado",IF(AB15&lt;=0.8,"Mayor","Catastrófico"))))),"")</f>
        <v>Catastrófico</v>
      </c>
      <c r="AB15" s="287">
        <f>IFERROR(IF(Q15="Impacto",(M15-(+M15*T15)),IF(Q15="Probabilidad",M15,"")),"")</f>
        <v>1</v>
      </c>
      <c r="AC15" s="289"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Extremo</v>
      </c>
      <c r="AD15" s="290"/>
      <c r="AE15" s="291"/>
      <c r="AF15" s="292"/>
      <c r="AG15" s="293"/>
      <c r="AH15" s="293"/>
      <c r="AI15" s="291"/>
      <c r="AJ15" s="292"/>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93.5" customHeight="1" x14ac:dyDescent="0.3">
      <c r="A16" s="764"/>
      <c r="B16" s="767"/>
      <c r="C16" s="767"/>
      <c r="D16" s="767"/>
      <c r="E16" s="770"/>
      <c r="F16" s="767"/>
      <c r="G16" s="773"/>
      <c r="H16" s="776"/>
      <c r="I16" s="761"/>
      <c r="J16" s="779"/>
      <c r="K16" s="761">
        <f ca="1">IF(NOT(ISERROR(MATCH(J16,_xlfn.ANCHORARRAY(E27),0))),I29&amp;"Por favor no seleccionar los criterios de impacto",J16)</f>
        <v>0</v>
      </c>
      <c r="L16" s="776"/>
      <c r="M16" s="761"/>
      <c r="N16" s="758"/>
      <c r="O16" s="280">
        <v>2</v>
      </c>
      <c r="P16" s="281" t="s">
        <v>235</v>
      </c>
      <c r="Q16" s="282" t="str">
        <f>IF(OR(R16="Preventivo",R16="Detectivo"),"Probabilidad",IF(R16="Correctivo","Impacto",""))</f>
        <v>Impacto</v>
      </c>
      <c r="R16" s="283" t="s">
        <v>139</v>
      </c>
      <c r="S16" s="283" t="s">
        <v>53</v>
      </c>
      <c r="T16" s="284" t="str">
        <f t="shared" ref="T16:T20" si="8">IF(AND(R16="Preventivo",S16="Automático"),"50%",IF(AND(R16="Preventivo",S16="Manual"),"40%",IF(AND(R16="Detectivo",S16="Automático"),"40%",IF(AND(R16="Detectivo",S16="Manual"),"30%",IF(AND(R16="Correctivo",S16="Automático"),"35%",IF(AND(R16="Correctivo",S16="Manual"),"25%",""))))))</f>
        <v>25%</v>
      </c>
      <c r="U16" s="283" t="s">
        <v>54</v>
      </c>
      <c r="V16" s="283" t="s">
        <v>55</v>
      </c>
      <c r="W16" s="283" t="s">
        <v>56</v>
      </c>
      <c r="X16" s="285">
        <f>IFERROR(IF(AND(Q15="Probabilidad",Q16="Probabilidad"),(Z15-(+Z15*T16)),IF(Q16="Probabilidad",(I15-(+I15*T16)),IF(Q16="Impacto",Z15,""))),"")</f>
        <v>0.48</v>
      </c>
      <c r="Y16" s="286" t="str">
        <f t="shared" si="1"/>
        <v>Media</v>
      </c>
      <c r="Z16" s="287">
        <f t="shared" ref="Z16:Z20" si="9">+X16</f>
        <v>0.48</v>
      </c>
      <c r="AA16" s="286" t="str">
        <f t="shared" si="3"/>
        <v>Mayor</v>
      </c>
      <c r="AB16" s="287">
        <f>IFERROR(IF(AND(Q15="Impacto",Q16="Impacto"),(AB15-(+AB15*T16)),IF(Q16="Impacto",(M15-(+M15*T16)),IF(Q16="Probabilidad",AB15,""))),"")</f>
        <v>0.75</v>
      </c>
      <c r="AC16" s="289" t="str">
        <f t="shared" ref="AC16:AC17" si="10">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90"/>
      <c r="AE16" s="291"/>
      <c r="AF16" s="292"/>
      <c r="AG16" s="293"/>
      <c r="AH16" s="293"/>
      <c r="AI16" s="291"/>
      <c r="AJ16" s="292"/>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88.25" customHeight="1" x14ac:dyDescent="0.3">
      <c r="A17" s="764"/>
      <c r="B17" s="767"/>
      <c r="C17" s="767"/>
      <c r="D17" s="767"/>
      <c r="E17" s="770"/>
      <c r="F17" s="767"/>
      <c r="G17" s="773"/>
      <c r="H17" s="776"/>
      <c r="I17" s="761"/>
      <c r="J17" s="779"/>
      <c r="K17" s="761">
        <f ca="1">IF(NOT(ISERROR(MATCH(J17,_xlfn.ANCHORARRAY(E28),0))),I30&amp;"Por favor no seleccionar los criterios de impacto",J17)</f>
        <v>0</v>
      </c>
      <c r="L17" s="776"/>
      <c r="M17" s="761"/>
      <c r="N17" s="758"/>
      <c r="O17" s="280">
        <v>3</v>
      </c>
      <c r="P17" s="294"/>
      <c r="Q17" s="282" t="str">
        <f>IF(OR(R17="Preventivo",R17="Detectivo"),"Probabilidad",IF(R17="Correctivo","Impacto",""))</f>
        <v>Probabilidad</v>
      </c>
      <c r="R17" s="283" t="s">
        <v>52</v>
      </c>
      <c r="S17" s="283" t="s">
        <v>53</v>
      </c>
      <c r="T17" s="284" t="str">
        <f t="shared" si="8"/>
        <v>40%</v>
      </c>
      <c r="U17" s="283"/>
      <c r="V17" s="283"/>
      <c r="W17" s="283"/>
      <c r="X17" s="285">
        <f>IFERROR(IF(AND(Q16="Probabilidad",Q17="Probabilidad"),(Z16-(+Z16*T17)),IF(AND(Q16="Impacto",Q17="Probabilidad"),(Z15-(+Z15*T17)),IF(Q17="Impacto",Z16,""))),"")</f>
        <v>0.28799999999999998</v>
      </c>
      <c r="Y17" s="286" t="str">
        <f t="shared" si="1"/>
        <v>Baja</v>
      </c>
      <c r="Z17" s="287">
        <f t="shared" si="9"/>
        <v>0.28799999999999998</v>
      </c>
      <c r="AA17" s="286" t="str">
        <f t="shared" si="3"/>
        <v>Mayor</v>
      </c>
      <c r="AB17" s="287">
        <f>IFERROR(IF(AND(Q16="Impacto",Q17="Impacto"),(AB16-(+AB16*T17)),IF(AND(Q16="Probabilidad",Q17="Impacto"),(AB15-(+AB15*T17)),IF(Q17="Probabilidad",AB16,""))),"")</f>
        <v>0.75</v>
      </c>
      <c r="AC17" s="289" t="str">
        <f t="shared" si="10"/>
        <v>Alto</v>
      </c>
      <c r="AD17" s="290" t="s">
        <v>150</v>
      </c>
      <c r="AE17" s="291"/>
      <c r="AF17" s="291"/>
      <c r="AG17" s="293"/>
      <c r="AH17" s="295"/>
      <c r="AI17" s="295"/>
      <c r="AJ17" s="292"/>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21.75" customHeight="1" x14ac:dyDescent="0.3">
      <c r="A18" s="764"/>
      <c r="B18" s="767"/>
      <c r="C18" s="767"/>
      <c r="D18" s="767"/>
      <c r="E18" s="770"/>
      <c r="F18" s="767"/>
      <c r="G18" s="773"/>
      <c r="H18" s="776"/>
      <c r="I18" s="761"/>
      <c r="J18" s="779"/>
      <c r="K18" s="761">
        <f ca="1">IF(NOT(ISERROR(MATCH(J18,_xlfn.ANCHORARRAY(E29),0))),I31&amp;"Por favor no seleccionar los criterios de impacto",J18)</f>
        <v>0</v>
      </c>
      <c r="L18" s="776"/>
      <c r="M18" s="761"/>
      <c r="N18" s="758"/>
      <c r="O18" s="280">
        <v>4</v>
      </c>
      <c r="P18" s="281"/>
      <c r="Q18" s="282" t="str">
        <f t="shared" ref="Q18:Q20" si="11">IF(OR(R18="Preventivo",R18="Detectivo"),"Probabilidad",IF(R18="Correctivo","Impacto",""))</f>
        <v/>
      </c>
      <c r="R18" s="283"/>
      <c r="S18" s="283"/>
      <c r="T18" s="284" t="str">
        <f t="shared" si="8"/>
        <v/>
      </c>
      <c r="U18" s="283"/>
      <c r="V18" s="283"/>
      <c r="W18" s="283"/>
      <c r="X18" s="285" t="str">
        <f t="shared" ref="X18:X20" si="12">IFERROR(IF(AND(Q17="Probabilidad",Q18="Probabilidad"),(Z17-(+Z17*T18)),IF(AND(Q17="Impacto",Q18="Probabilidad"),(Z16-(+Z16*T18)),IF(Q18="Impacto",Z17,""))),"")</f>
        <v/>
      </c>
      <c r="Y18" s="286" t="str">
        <f t="shared" si="1"/>
        <v/>
      </c>
      <c r="Z18" s="287" t="str">
        <f t="shared" si="9"/>
        <v/>
      </c>
      <c r="AA18" s="286" t="str">
        <f t="shared" si="3"/>
        <v/>
      </c>
      <c r="AB18" s="287" t="str">
        <f t="shared" ref="AB18:AB20" si="13">IFERROR(IF(AND(Q17="Impacto",Q18="Impacto"),(AB17-(+AB17*T18)),IF(AND(Q17="Probabilidad",Q18="Impacto"),(AB16-(+AB16*T18)),IF(Q18="Probabilidad",AB17,""))),"")</f>
        <v/>
      </c>
      <c r="AC18" s="28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290"/>
      <c r="AE18" s="291"/>
      <c r="AF18" s="292"/>
      <c r="AG18" s="293"/>
      <c r="AH18" s="293"/>
      <c r="AI18" s="291"/>
      <c r="AJ18" s="292"/>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1.75" customHeight="1" x14ac:dyDescent="0.3">
      <c r="A19" s="764"/>
      <c r="B19" s="767"/>
      <c r="C19" s="767"/>
      <c r="D19" s="767"/>
      <c r="E19" s="770"/>
      <c r="F19" s="767"/>
      <c r="G19" s="773"/>
      <c r="H19" s="776"/>
      <c r="I19" s="761"/>
      <c r="J19" s="779"/>
      <c r="K19" s="761">
        <f ca="1">IF(NOT(ISERROR(MATCH(J19,_xlfn.ANCHORARRAY(E30),0))),I32&amp;"Por favor no seleccionar los criterios de impacto",J19)</f>
        <v>0</v>
      </c>
      <c r="L19" s="776"/>
      <c r="M19" s="761"/>
      <c r="N19" s="758"/>
      <c r="O19" s="280">
        <v>5</v>
      </c>
      <c r="P19" s="281"/>
      <c r="Q19" s="282" t="str">
        <f t="shared" si="11"/>
        <v/>
      </c>
      <c r="R19" s="283"/>
      <c r="S19" s="283"/>
      <c r="T19" s="284" t="str">
        <f t="shared" si="8"/>
        <v/>
      </c>
      <c r="U19" s="283"/>
      <c r="V19" s="283"/>
      <c r="W19" s="283"/>
      <c r="X19" s="285" t="str">
        <f t="shared" si="12"/>
        <v/>
      </c>
      <c r="Y19" s="286" t="str">
        <f t="shared" si="1"/>
        <v/>
      </c>
      <c r="Z19" s="287" t="str">
        <f t="shared" si="9"/>
        <v/>
      </c>
      <c r="AA19" s="286" t="str">
        <f t="shared" si="3"/>
        <v/>
      </c>
      <c r="AB19" s="287" t="str">
        <f t="shared" si="13"/>
        <v/>
      </c>
      <c r="AC19" s="289" t="str">
        <f t="shared" ref="AC19:AC20" si="1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290"/>
      <c r="AE19" s="291"/>
      <c r="AF19" s="292"/>
      <c r="AG19" s="293"/>
      <c r="AH19" s="293"/>
      <c r="AI19" s="291"/>
      <c r="AJ19" s="292"/>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21.75" customHeight="1" x14ac:dyDescent="0.3">
      <c r="A20" s="765"/>
      <c r="B20" s="768"/>
      <c r="C20" s="768"/>
      <c r="D20" s="768"/>
      <c r="E20" s="771"/>
      <c r="F20" s="768"/>
      <c r="G20" s="774"/>
      <c r="H20" s="777"/>
      <c r="I20" s="762"/>
      <c r="J20" s="780"/>
      <c r="K20" s="762">
        <f ca="1">IF(NOT(ISERROR(MATCH(J20,_xlfn.ANCHORARRAY(E31),0))),I33&amp;"Por favor no seleccionar los criterios de impacto",J20)</f>
        <v>0</v>
      </c>
      <c r="L20" s="777"/>
      <c r="M20" s="762"/>
      <c r="N20" s="759"/>
      <c r="O20" s="280">
        <v>6</v>
      </c>
      <c r="P20" s="281"/>
      <c r="Q20" s="282" t="str">
        <f t="shared" si="11"/>
        <v/>
      </c>
      <c r="R20" s="283"/>
      <c r="S20" s="283"/>
      <c r="T20" s="284" t="str">
        <f t="shared" si="8"/>
        <v/>
      </c>
      <c r="U20" s="283"/>
      <c r="V20" s="283"/>
      <c r="W20" s="283"/>
      <c r="X20" s="285" t="str">
        <f t="shared" si="12"/>
        <v/>
      </c>
      <c r="Y20" s="286" t="str">
        <f t="shared" si="1"/>
        <v/>
      </c>
      <c r="Z20" s="287" t="str">
        <f t="shared" si="9"/>
        <v/>
      </c>
      <c r="AA20" s="286" t="str">
        <f t="shared" si="3"/>
        <v/>
      </c>
      <c r="AB20" s="287" t="str">
        <f t="shared" si="13"/>
        <v/>
      </c>
      <c r="AC20" s="289" t="str">
        <f t="shared" si="14"/>
        <v/>
      </c>
      <c r="AD20" s="290"/>
      <c r="AE20" s="291"/>
      <c r="AF20" s="292"/>
      <c r="AG20" s="293"/>
      <c r="AH20" s="293"/>
      <c r="AI20" s="291"/>
      <c r="AJ20" s="292"/>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763">
        <v>3</v>
      </c>
      <c r="B21" s="766" t="s">
        <v>68</v>
      </c>
      <c r="C21" s="766" t="s">
        <v>151</v>
      </c>
      <c r="D21" s="766" t="s">
        <v>152</v>
      </c>
      <c r="E21" s="769" t="s">
        <v>153</v>
      </c>
      <c r="F21" s="766" t="s">
        <v>49</v>
      </c>
      <c r="G21" s="772">
        <v>12</v>
      </c>
      <c r="H21" s="775" t="str">
        <f>IF(G21&lt;=0,"",IF(G21&lt;=2,"Muy Baja",IF(G21&lt;=24,"Baja",IF(G21&lt;=500,"Media",IF(G21&lt;=5000,"Alta","Muy Alta")))))</f>
        <v>Baja</v>
      </c>
      <c r="I21" s="760">
        <f>IF(H21="","",IF(H21="Muy Baja",0.2,IF(H21="Baja",0.4,IF(H21="Media",0.6,IF(H21="Alta",0.8,IF(H21="Muy Alta",1,))))))</f>
        <v>0.4</v>
      </c>
      <c r="J21" s="778" t="s">
        <v>72</v>
      </c>
      <c r="K21" s="760" t="str">
        <f>IF(NOT(ISERROR(MATCH(J21,'[12]Tabla Impacto'!$B$221:$B$223,0))),'[12]Tabla Impacto'!$F$223&amp;"Por favor no seleccionar los criterios de impacto(Afectación Económica o presupuestal y Pérdida Reputacional)",J21)</f>
        <v xml:space="preserve">     El riesgo afecta la imagen de la entidad con algunos usuarios de relevancia frente al logro de los objetivos</v>
      </c>
      <c r="L21" s="775" t="str">
        <f>IF(OR(K21='[12]Tabla Impacto'!$C$11,K21='[12]Tabla Impacto'!$D$11),"Leve",IF(OR(K21='[12]Tabla Impacto'!$C$12,K21='[12]Tabla Impacto'!$D$12),"Menor",IF(OR(K21='[12]Tabla Impacto'!$C$13,K21='[12]Tabla Impacto'!$D$13),"Moderado",IF(OR(K21='[12]Tabla Impacto'!$C$14,K21='[12]Tabla Impacto'!$D$14),"Mayor",IF(OR(K21='[12]Tabla Impacto'!$C$15,K21='[12]Tabla Impacto'!$D$15),"Catastrófico","")))))</f>
        <v>Moderado</v>
      </c>
      <c r="M21" s="760">
        <f>IF(L21="","",IF(L21="Leve",0.2,IF(L21="Menor",0.4,IF(L21="Moderado",0.6,IF(L21="Mayor",0.8,IF(L21="Catastrófico",1,))))))</f>
        <v>0.6</v>
      </c>
      <c r="N21" s="757"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280">
        <v>1</v>
      </c>
      <c r="P21" s="281" t="s">
        <v>154</v>
      </c>
      <c r="Q21" s="282" t="str">
        <f>IF(OR(R21="Preventivo",R21="Detectivo"),"Probabilidad",IF(R21="Correctivo","Impacto",""))</f>
        <v>Probabilidad</v>
      </c>
      <c r="R21" s="283" t="s">
        <v>143</v>
      </c>
      <c r="S21" s="283" t="s">
        <v>53</v>
      </c>
      <c r="T21" s="284" t="str">
        <f>IF(AND(R21="Preventivo",S21="Automático"),"50%",IF(AND(R21="Preventivo",S21="Manual"),"40%",IF(AND(R21="Detectivo",S21="Automático"),"40%",IF(AND(R21="Detectivo",S21="Manual"),"30%",IF(AND(R21="Correctivo",S21="Automático"),"35%",IF(AND(R21="Correctivo",S21="Manual"),"25%",""))))))</f>
        <v>30%</v>
      </c>
      <c r="U21" s="283" t="s">
        <v>54</v>
      </c>
      <c r="V21" s="283" t="s">
        <v>55</v>
      </c>
      <c r="W21" s="283" t="s">
        <v>56</v>
      </c>
      <c r="X21" s="285">
        <f>IFERROR(IF(Q21="Probabilidad",(I21-(+I21*T21)),IF(Q21="Impacto",I21,"")),"")</f>
        <v>0.28000000000000003</v>
      </c>
      <c r="Y21" s="286" t="str">
        <f>IFERROR(IF(X21="","",IF(X21&lt;=0.2,"Muy Baja",IF(X21&lt;=0.4,"Baja",IF(X21&lt;=0.6,"Media",IF(X21&lt;=0.8,"Alta","Muy Alta"))))),"")</f>
        <v>Baja</v>
      </c>
      <c r="Z21" s="287">
        <f>+X21</f>
        <v>0.28000000000000003</v>
      </c>
      <c r="AA21" s="286" t="str">
        <f>IFERROR(IF(AB21="","",IF(AB21&lt;=0.2,"Leve",IF(AB21&lt;=0.4,"Menor",IF(AB21&lt;=0.6,"Moderado",IF(AB21&lt;=0.8,"Mayor","Catastrófico"))))),"")</f>
        <v>Moderado</v>
      </c>
      <c r="AB21" s="287">
        <f>IFERROR(IF(Q21="Impacto",(M21-(+M21*T21)),IF(Q21="Probabilidad",M21,"")),"")</f>
        <v>0.6</v>
      </c>
      <c r="AC21" s="28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290"/>
      <c r="AE21" s="291"/>
      <c r="AF21" s="292"/>
      <c r="AG21" s="293"/>
      <c r="AH21" s="293"/>
      <c r="AI21" s="291"/>
      <c r="AJ21" s="292"/>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56.65" customHeight="1" x14ac:dyDescent="0.3">
      <c r="A22" s="764"/>
      <c r="B22" s="767"/>
      <c r="C22" s="767"/>
      <c r="D22" s="767"/>
      <c r="E22" s="770"/>
      <c r="F22" s="767"/>
      <c r="G22" s="773"/>
      <c r="H22" s="776"/>
      <c r="I22" s="761"/>
      <c r="J22" s="779"/>
      <c r="K22" s="761">
        <f ca="1">IF(NOT(ISERROR(MATCH(J22,_xlfn.ANCHORARRAY(E33),0))),I35&amp;"Por favor no seleccionar los criterios de impacto",J22)</f>
        <v>0</v>
      </c>
      <c r="L22" s="776"/>
      <c r="M22" s="761"/>
      <c r="N22" s="758"/>
      <c r="O22" s="280">
        <v>2</v>
      </c>
      <c r="P22" s="281"/>
      <c r="Q22" s="282" t="str">
        <f>IF(OR(R22="Preventivo",R22="Detectivo"),"Probabilidad",IF(R22="Correctivo","Impacto",""))</f>
        <v/>
      </c>
      <c r="R22" s="283"/>
      <c r="S22" s="283"/>
      <c r="T22" s="284" t="str">
        <f t="shared" ref="T22:T26" si="15">IF(AND(R22="Preventivo",S22="Automático"),"50%",IF(AND(R22="Preventivo",S22="Manual"),"40%",IF(AND(R22="Detectivo",S22="Automático"),"40%",IF(AND(R22="Detectivo",S22="Manual"),"30%",IF(AND(R22="Correctivo",S22="Automático"),"35%",IF(AND(R22="Correctivo",S22="Manual"),"25%",""))))))</f>
        <v/>
      </c>
      <c r="U22" s="283"/>
      <c r="V22" s="283"/>
      <c r="W22" s="283"/>
      <c r="X22" s="296" t="str">
        <f>IFERROR(IF(AND(Q21="Probabilidad",Q22="Probabilidad"),(Z21-(+Z21*T22)),IF(Q22="Probabilidad",(I21-(+I21*T22)),IF(Q22="Impacto",Z21,""))),"")</f>
        <v/>
      </c>
      <c r="Y22" s="286" t="str">
        <f t="shared" si="1"/>
        <v/>
      </c>
      <c r="Z22" s="287" t="str">
        <f t="shared" ref="Z22:Z26" si="16">+X22</f>
        <v/>
      </c>
      <c r="AA22" s="286" t="str">
        <f t="shared" si="3"/>
        <v/>
      </c>
      <c r="AB22" s="287" t="str">
        <f>IFERROR(IF(AND(Q21="Impacto",Q22="Impacto"),(AB21-(+AB21*T22)),IF(Q22="Impacto",(M21-(+M21*T22)),IF(Q22="Probabilidad",AB21,""))),"")</f>
        <v/>
      </c>
      <c r="AC22" s="289" t="str">
        <f t="shared" ref="AC22:AC23" si="17">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290"/>
      <c r="AE22" s="291"/>
      <c r="AF22" s="292"/>
      <c r="AG22" s="293"/>
      <c r="AH22" s="293"/>
      <c r="AI22" s="291"/>
      <c r="AJ22" s="292"/>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56.65" customHeight="1" x14ac:dyDescent="0.3">
      <c r="A23" s="764"/>
      <c r="B23" s="767"/>
      <c r="C23" s="767"/>
      <c r="D23" s="767"/>
      <c r="E23" s="770"/>
      <c r="F23" s="767"/>
      <c r="G23" s="773"/>
      <c r="H23" s="776"/>
      <c r="I23" s="761"/>
      <c r="J23" s="779"/>
      <c r="K23" s="761">
        <f ca="1">IF(NOT(ISERROR(MATCH(J23,_xlfn.ANCHORARRAY(E34),0))),I36&amp;"Por favor no seleccionar los criterios de impacto",J23)</f>
        <v>0</v>
      </c>
      <c r="L23" s="776"/>
      <c r="M23" s="761"/>
      <c r="N23" s="758"/>
      <c r="O23" s="280">
        <v>3</v>
      </c>
      <c r="P23" s="294"/>
      <c r="Q23" s="282" t="str">
        <f>IF(OR(R23="Preventivo",R23="Detectivo"),"Probabilidad",IF(R23="Correctivo","Impacto",""))</f>
        <v/>
      </c>
      <c r="R23" s="283"/>
      <c r="S23" s="283"/>
      <c r="T23" s="284" t="str">
        <f t="shared" si="15"/>
        <v/>
      </c>
      <c r="U23" s="283"/>
      <c r="V23" s="283"/>
      <c r="W23" s="283"/>
      <c r="X23" s="285" t="str">
        <f>IFERROR(IF(AND(Q22="Probabilidad",Q23="Probabilidad"),(Z22-(+Z22*T23)),IF(AND(Q22="Impacto",Q23="Probabilidad"),(Z21-(+Z21*T23)),IF(Q23="Impacto",Z22,""))),"")</f>
        <v/>
      </c>
      <c r="Y23" s="286" t="str">
        <f t="shared" si="1"/>
        <v/>
      </c>
      <c r="Z23" s="287" t="str">
        <f t="shared" si="16"/>
        <v/>
      </c>
      <c r="AA23" s="286" t="str">
        <f t="shared" si="3"/>
        <v/>
      </c>
      <c r="AB23" s="287" t="str">
        <f>IFERROR(IF(AND(Q22="Impacto",Q23="Impacto"),(AB22-(+AB22*T23)),IF(AND(Q22="Probabilidad",Q23="Impacto"),(AB21-(+AB21*T23)),IF(Q23="Probabilidad",AB22,""))),"")</f>
        <v/>
      </c>
      <c r="AC23" s="289" t="str">
        <f t="shared" si="17"/>
        <v/>
      </c>
      <c r="AD23" s="290"/>
      <c r="AE23" s="291"/>
      <c r="AF23" s="292"/>
      <c r="AG23" s="293"/>
      <c r="AH23" s="293"/>
      <c r="AI23" s="291"/>
      <c r="AJ23" s="292"/>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56.65" customHeight="1" x14ac:dyDescent="0.3">
      <c r="A24" s="764"/>
      <c r="B24" s="767"/>
      <c r="C24" s="767"/>
      <c r="D24" s="767"/>
      <c r="E24" s="770"/>
      <c r="F24" s="767"/>
      <c r="G24" s="773"/>
      <c r="H24" s="776"/>
      <c r="I24" s="761"/>
      <c r="J24" s="779"/>
      <c r="K24" s="761">
        <f ca="1">IF(NOT(ISERROR(MATCH(J24,_xlfn.ANCHORARRAY(E35),0))),I37&amp;"Por favor no seleccionar los criterios de impacto",J24)</f>
        <v>0</v>
      </c>
      <c r="L24" s="776"/>
      <c r="M24" s="761"/>
      <c r="N24" s="758"/>
      <c r="O24" s="280">
        <v>4</v>
      </c>
      <c r="P24" s="281"/>
      <c r="Q24" s="282" t="str">
        <f t="shared" ref="Q24:Q26" si="18">IF(OR(R24="Preventivo",R24="Detectivo"),"Probabilidad",IF(R24="Correctivo","Impacto",""))</f>
        <v/>
      </c>
      <c r="R24" s="283"/>
      <c r="S24" s="283"/>
      <c r="T24" s="284" t="str">
        <f t="shared" si="15"/>
        <v/>
      </c>
      <c r="U24" s="283"/>
      <c r="V24" s="283"/>
      <c r="W24" s="283"/>
      <c r="X24" s="285" t="str">
        <f t="shared" ref="X24:X26" si="19">IFERROR(IF(AND(Q23="Probabilidad",Q24="Probabilidad"),(Z23-(+Z23*T24)),IF(AND(Q23="Impacto",Q24="Probabilidad"),(Z22-(+Z22*T24)),IF(Q24="Impacto",Z23,""))),"")</f>
        <v/>
      </c>
      <c r="Y24" s="286" t="str">
        <f t="shared" si="1"/>
        <v/>
      </c>
      <c r="Z24" s="287" t="str">
        <f t="shared" si="16"/>
        <v/>
      </c>
      <c r="AA24" s="286" t="str">
        <f t="shared" si="3"/>
        <v/>
      </c>
      <c r="AB24" s="287" t="str">
        <f t="shared" ref="AB24:AB26" si="20">IFERROR(IF(AND(Q23="Impacto",Q24="Impacto"),(AB23-(+AB23*T24)),IF(AND(Q23="Probabilidad",Q24="Impacto"),(AB22-(+AB22*T24)),IF(Q24="Probabilidad",AB23,""))),"")</f>
        <v/>
      </c>
      <c r="AC24" s="28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290"/>
      <c r="AE24" s="291"/>
      <c r="AF24" s="292"/>
      <c r="AG24" s="293"/>
      <c r="AH24" s="293"/>
      <c r="AI24" s="291"/>
      <c r="AJ24" s="292"/>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56.65" customHeight="1" x14ac:dyDescent="0.3">
      <c r="A25" s="764"/>
      <c r="B25" s="767"/>
      <c r="C25" s="767"/>
      <c r="D25" s="767"/>
      <c r="E25" s="770"/>
      <c r="F25" s="767"/>
      <c r="G25" s="773"/>
      <c r="H25" s="776"/>
      <c r="I25" s="761"/>
      <c r="J25" s="779"/>
      <c r="K25" s="761">
        <f ca="1">IF(NOT(ISERROR(MATCH(J25,_xlfn.ANCHORARRAY(E36),0))),I38&amp;"Por favor no seleccionar los criterios de impacto",J25)</f>
        <v>0</v>
      </c>
      <c r="L25" s="776"/>
      <c r="M25" s="761"/>
      <c r="N25" s="758"/>
      <c r="O25" s="280">
        <v>5</v>
      </c>
      <c r="P25" s="281"/>
      <c r="Q25" s="282" t="str">
        <f t="shared" si="18"/>
        <v/>
      </c>
      <c r="R25" s="283"/>
      <c r="S25" s="283"/>
      <c r="T25" s="284" t="str">
        <f t="shared" si="15"/>
        <v/>
      </c>
      <c r="U25" s="283"/>
      <c r="V25" s="283"/>
      <c r="W25" s="283"/>
      <c r="X25" s="285" t="str">
        <f t="shared" si="19"/>
        <v/>
      </c>
      <c r="Y25" s="286" t="str">
        <f t="shared" si="1"/>
        <v/>
      </c>
      <c r="Z25" s="287" t="str">
        <f t="shared" si="16"/>
        <v/>
      </c>
      <c r="AA25" s="286" t="str">
        <f t="shared" si="3"/>
        <v/>
      </c>
      <c r="AB25" s="287" t="str">
        <f t="shared" si="20"/>
        <v/>
      </c>
      <c r="AC25" s="289" t="str">
        <f t="shared" ref="AC25:AC26" si="2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290"/>
      <c r="AE25" s="291"/>
      <c r="AF25" s="292"/>
      <c r="AG25" s="293"/>
      <c r="AH25" s="293"/>
      <c r="AI25" s="291"/>
      <c r="AJ25" s="292"/>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56.65" customHeight="1" x14ac:dyDescent="0.3">
      <c r="A26" s="765"/>
      <c r="B26" s="768"/>
      <c r="C26" s="768"/>
      <c r="D26" s="768"/>
      <c r="E26" s="771"/>
      <c r="F26" s="768"/>
      <c r="G26" s="774"/>
      <c r="H26" s="777"/>
      <c r="I26" s="762"/>
      <c r="J26" s="780"/>
      <c r="K26" s="762">
        <f ca="1">IF(NOT(ISERROR(MATCH(J26,_xlfn.ANCHORARRAY(E37),0))),I39&amp;"Por favor no seleccionar los criterios de impacto",J26)</f>
        <v>0</v>
      </c>
      <c r="L26" s="777"/>
      <c r="M26" s="762"/>
      <c r="N26" s="759"/>
      <c r="O26" s="280">
        <v>6</v>
      </c>
      <c r="P26" s="281"/>
      <c r="Q26" s="282" t="str">
        <f t="shared" si="18"/>
        <v/>
      </c>
      <c r="R26" s="283"/>
      <c r="S26" s="283"/>
      <c r="T26" s="284" t="str">
        <f t="shared" si="15"/>
        <v/>
      </c>
      <c r="U26" s="283"/>
      <c r="V26" s="283"/>
      <c r="W26" s="283"/>
      <c r="X26" s="285" t="str">
        <f t="shared" si="19"/>
        <v/>
      </c>
      <c r="Y26" s="286" t="str">
        <f t="shared" si="1"/>
        <v/>
      </c>
      <c r="Z26" s="287" t="str">
        <f t="shared" si="16"/>
        <v/>
      </c>
      <c r="AA26" s="286" t="str">
        <f t="shared" si="3"/>
        <v/>
      </c>
      <c r="AB26" s="287" t="str">
        <f t="shared" si="20"/>
        <v/>
      </c>
      <c r="AC26" s="289" t="str">
        <f t="shared" si="21"/>
        <v/>
      </c>
      <c r="AD26" s="290"/>
      <c r="AE26" s="291"/>
      <c r="AF26" s="292"/>
      <c r="AG26" s="293"/>
      <c r="AH26" s="293"/>
      <c r="AI26" s="291"/>
      <c r="AJ26" s="292"/>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763">
        <v>4</v>
      </c>
      <c r="B27" s="766" t="s">
        <v>68</v>
      </c>
      <c r="C27" s="766" t="s">
        <v>317</v>
      </c>
      <c r="D27" s="766" t="s">
        <v>311</v>
      </c>
      <c r="E27" s="769" t="s">
        <v>312</v>
      </c>
      <c r="F27" s="766" t="s">
        <v>49</v>
      </c>
      <c r="G27" s="772">
        <v>700</v>
      </c>
      <c r="H27" s="775" t="str">
        <f>IF(G27&lt;=0,"",IF(G27&lt;=2,"Muy Baja",IF(G27&lt;=24,"Baja",IF(G27&lt;=500,"Media",IF(G27&lt;=5000,"Alta","Muy Alta")))))</f>
        <v>Alta</v>
      </c>
      <c r="I27" s="760">
        <f>IF(H27="","",IF(H27="Muy Baja",0.2,IF(H27="Baja",0.4,IF(H27="Media",0.6,IF(H27="Alta",0.8,IF(H27="Muy Alta",1,))))))</f>
        <v>0.8</v>
      </c>
      <c r="J27" s="778" t="s">
        <v>86</v>
      </c>
      <c r="K27" s="760" t="str">
        <f>IF(NOT(ISERROR(MATCH(J27,'[12]Tabla Impacto'!$B$221:$B$223,0))),'[12]Tabla Impacto'!$F$223&amp;"Por favor no seleccionar los criterios de impacto(Afectación Económica o presupuestal y Pérdida Reputacional)",J27)</f>
        <v xml:space="preserve">     El riesgo afecta la imagen de de la entidad con efecto publicitario sostenido a nivel de sector administrativo, nivel departamental o municipal</v>
      </c>
      <c r="L27" s="775" t="str">
        <f>IF(OR(K27='[12]Tabla Impacto'!$C$11,K27='[12]Tabla Impacto'!$D$11),"Leve",IF(OR(K27='[12]Tabla Impacto'!$C$12,K27='[12]Tabla Impacto'!$D$12),"Menor",IF(OR(K27='[12]Tabla Impacto'!$C$13,K27='[12]Tabla Impacto'!$D$13),"Moderado",IF(OR(K27='[12]Tabla Impacto'!$C$14,K27='[12]Tabla Impacto'!$D$14),"Mayor",IF(OR(K27='[12]Tabla Impacto'!$C$15,K27='[12]Tabla Impacto'!$D$15),"Catastrófico","")))))</f>
        <v>Mayor</v>
      </c>
      <c r="M27" s="760">
        <f>IF(L27="","",IF(L27="Leve",0.2,IF(L27="Menor",0.4,IF(L27="Moderado",0.6,IF(L27="Mayor",0.8,IF(L27="Catastrófico",1,))))))</f>
        <v>0.8</v>
      </c>
      <c r="N27" s="757"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280">
        <v>1</v>
      </c>
      <c r="P27" s="281" t="s">
        <v>313</v>
      </c>
      <c r="Q27" s="282" t="str">
        <f>IF(OR(R27="Preventivo",R27="Detectivo"),"Probabilidad",IF(R27="Correctivo","Impacto",""))</f>
        <v>Probabilidad</v>
      </c>
      <c r="R27" s="283" t="s">
        <v>143</v>
      </c>
      <c r="S27" s="283" t="s">
        <v>188</v>
      </c>
      <c r="T27" s="284" t="str">
        <f>IF(AND(R27="Preventivo",S27="Automático"),"50%",IF(AND(R27="Preventivo",S27="Manual"),"40%",IF(AND(R27="Detectivo",S27="Automático"),"40%",IF(AND(R27="Detectivo",S27="Manual"),"30%",IF(AND(R27="Correctivo",S27="Automático"),"35%",IF(AND(R27="Correctivo",S27="Manual"),"25%",""))))))</f>
        <v>40%</v>
      </c>
      <c r="U27" s="283" t="s">
        <v>54</v>
      </c>
      <c r="V27" s="283" t="s">
        <v>55</v>
      </c>
      <c r="W27" s="283" t="s">
        <v>56</v>
      </c>
      <c r="X27" s="285">
        <f>IFERROR(IF(Q27="Probabilidad",(I27-(+I27*T27)),IF(Q27="Impacto",I27,"")),"")</f>
        <v>0.48</v>
      </c>
      <c r="Y27" s="286" t="str">
        <f>IFERROR(IF(X27="","",IF(X27&lt;=0.2,"Muy Baja",IF(X27&lt;=0.4,"Baja",IF(X27&lt;=0.6,"Media",IF(X27&lt;=0.8,"Alta","Muy Alta"))))),"")</f>
        <v>Media</v>
      </c>
      <c r="Z27" s="287">
        <f>+X27</f>
        <v>0.48</v>
      </c>
      <c r="AA27" s="286" t="str">
        <f>IFERROR(IF(AB27="","",IF(AB27&lt;=0.2,"Leve",IF(AB27&lt;=0.4,"Menor",IF(AB27&lt;=0.6,"Moderado",IF(AB27&lt;=0.8,"Mayor","Catastrófico"))))),"")</f>
        <v>Mayor</v>
      </c>
      <c r="AB27" s="287">
        <f>IFERROR(IF(Q27="Impacto",(M27-(+M27*T27)),IF(Q27="Probabilidad",M27,"")),"")</f>
        <v>0.8</v>
      </c>
      <c r="AC27" s="28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290"/>
      <c r="AE27" s="291"/>
      <c r="AF27" s="292"/>
      <c r="AG27" s="293"/>
      <c r="AH27" s="293"/>
      <c r="AI27" s="291"/>
      <c r="AJ27" s="292"/>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764"/>
      <c r="B28" s="767"/>
      <c r="C28" s="767"/>
      <c r="D28" s="767"/>
      <c r="E28" s="770"/>
      <c r="F28" s="767"/>
      <c r="G28" s="773"/>
      <c r="H28" s="776"/>
      <c r="I28" s="761"/>
      <c r="J28" s="779"/>
      <c r="K28" s="761">
        <f ca="1">IF(NOT(ISERROR(MATCH(J28,_xlfn.ANCHORARRAY(E39),0))),I41&amp;"Por favor no seleccionar los criterios de impacto",J28)</f>
        <v>0</v>
      </c>
      <c r="L28" s="776"/>
      <c r="M28" s="761"/>
      <c r="N28" s="758"/>
      <c r="O28" s="280">
        <v>2</v>
      </c>
      <c r="P28" s="281"/>
      <c r="Q28" s="282" t="str">
        <f>IF(OR(R28="Preventivo",R28="Detectivo"),"Probabilidad",IF(R28="Correctivo","Impacto",""))</f>
        <v/>
      </c>
      <c r="R28" s="283"/>
      <c r="S28" s="283"/>
      <c r="T28" s="284" t="str">
        <f t="shared" ref="T28:T32" si="22">IF(AND(R28="Preventivo",S28="Automático"),"50%",IF(AND(R28="Preventivo",S28="Manual"),"40%",IF(AND(R28="Detectivo",S28="Automático"),"40%",IF(AND(R28="Detectivo",S28="Manual"),"30%",IF(AND(R28="Correctivo",S28="Automático"),"35%",IF(AND(R28="Correctivo",S28="Manual"),"25%",""))))))</f>
        <v/>
      </c>
      <c r="U28" s="283"/>
      <c r="V28" s="283"/>
      <c r="W28" s="283"/>
      <c r="X28" s="285" t="str">
        <f>IFERROR(IF(AND(Q27="Probabilidad",Q28="Probabilidad"),(Z27-(+Z27*T28)),IF(Q28="Probabilidad",(I27-(+I27*T28)),IF(Q28="Impacto",Z27,""))),"")</f>
        <v/>
      </c>
      <c r="Y28" s="286" t="str">
        <f t="shared" si="1"/>
        <v/>
      </c>
      <c r="Z28" s="287" t="str">
        <f t="shared" ref="Z28:Z32" si="23">+X28</f>
        <v/>
      </c>
      <c r="AA28" s="286" t="str">
        <f t="shared" si="3"/>
        <v/>
      </c>
      <c r="AB28" s="287" t="str">
        <f>IFERROR(IF(AND(Q27="Impacto",Q28="Impacto"),(AB27-(+AB27*T28)),IF(Q28="Impacto",(M27-(+M27*T28)),IF(Q28="Probabilidad",AB27,""))),"")</f>
        <v/>
      </c>
      <c r="AC28" s="289" t="str">
        <f t="shared" ref="AC28:AC29" si="2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290"/>
      <c r="AE28" s="291"/>
      <c r="AF28" s="292"/>
      <c r="AG28" s="293"/>
      <c r="AH28" s="293"/>
      <c r="AI28" s="291"/>
      <c r="AJ28" s="292"/>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764"/>
      <c r="B29" s="767"/>
      <c r="C29" s="767"/>
      <c r="D29" s="767"/>
      <c r="E29" s="770"/>
      <c r="F29" s="767"/>
      <c r="G29" s="773"/>
      <c r="H29" s="776"/>
      <c r="I29" s="761"/>
      <c r="J29" s="779"/>
      <c r="K29" s="761">
        <f ca="1">IF(NOT(ISERROR(MATCH(J29,_xlfn.ANCHORARRAY(E40),0))),I42&amp;"Por favor no seleccionar los criterios de impacto",J29)</f>
        <v>0</v>
      </c>
      <c r="L29" s="776"/>
      <c r="M29" s="761"/>
      <c r="N29" s="758"/>
      <c r="O29" s="280">
        <v>3</v>
      </c>
      <c r="P29" s="294"/>
      <c r="Q29" s="282" t="str">
        <f>IF(OR(R29="Preventivo",R29="Detectivo"),"Probabilidad",IF(R29="Correctivo","Impacto",""))</f>
        <v/>
      </c>
      <c r="R29" s="283"/>
      <c r="S29" s="283"/>
      <c r="T29" s="284" t="str">
        <f t="shared" si="22"/>
        <v/>
      </c>
      <c r="U29" s="283"/>
      <c r="V29" s="283"/>
      <c r="W29" s="283"/>
      <c r="X29" s="285" t="str">
        <f>IFERROR(IF(AND(Q28="Probabilidad",Q29="Probabilidad"),(Z28-(+Z28*T29)),IF(AND(Q28="Impacto",Q29="Probabilidad"),(Z27-(+Z27*T29)),IF(Q29="Impacto",Z28,""))),"")</f>
        <v/>
      </c>
      <c r="Y29" s="286" t="str">
        <f t="shared" si="1"/>
        <v/>
      </c>
      <c r="Z29" s="287" t="str">
        <f t="shared" si="23"/>
        <v/>
      </c>
      <c r="AA29" s="286" t="str">
        <f t="shared" si="3"/>
        <v/>
      </c>
      <c r="AB29" s="287" t="str">
        <f>IFERROR(IF(AND(Q28="Impacto",Q29="Impacto"),(AB28-(+AB28*T29)),IF(AND(Q28="Probabilidad",Q29="Impacto"),(AB27-(+AB27*T29)),IF(Q29="Probabilidad",AB28,""))),"")</f>
        <v/>
      </c>
      <c r="AC29" s="289" t="str">
        <f t="shared" si="24"/>
        <v/>
      </c>
      <c r="AD29" s="290"/>
      <c r="AE29" s="291"/>
      <c r="AF29" s="292"/>
      <c r="AG29" s="293"/>
      <c r="AH29" s="293"/>
      <c r="AI29" s="291"/>
      <c r="AJ29" s="292"/>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764"/>
      <c r="B30" s="767"/>
      <c r="C30" s="767"/>
      <c r="D30" s="767"/>
      <c r="E30" s="770"/>
      <c r="F30" s="767"/>
      <c r="G30" s="773"/>
      <c r="H30" s="776"/>
      <c r="I30" s="761"/>
      <c r="J30" s="779"/>
      <c r="K30" s="761">
        <f ca="1">IF(NOT(ISERROR(MATCH(J30,_xlfn.ANCHORARRAY(E41),0))),I43&amp;"Por favor no seleccionar los criterios de impacto",J30)</f>
        <v>0</v>
      </c>
      <c r="L30" s="776"/>
      <c r="M30" s="761"/>
      <c r="N30" s="758"/>
      <c r="O30" s="280">
        <v>4</v>
      </c>
      <c r="P30" s="281"/>
      <c r="Q30" s="282" t="str">
        <f t="shared" ref="Q30:Q32" si="25">IF(OR(R30="Preventivo",R30="Detectivo"),"Probabilidad",IF(R30="Correctivo","Impacto",""))</f>
        <v/>
      </c>
      <c r="R30" s="283"/>
      <c r="S30" s="283"/>
      <c r="T30" s="284" t="str">
        <f t="shared" si="22"/>
        <v/>
      </c>
      <c r="U30" s="283"/>
      <c r="V30" s="283"/>
      <c r="W30" s="283"/>
      <c r="X30" s="285" t="str">
        <f t="shared" ref="X30:X32" si="26">IFERROR(IF(AND(Q29="Probabilidad",Q30="Probabilidad"),(Z29-(+Z29*T30)),IF(AND(Q29="Impacto",Q30="Probabilidad"),(Z28-(+Z28*T30)),IF(Q30="Impacto",Z29,""))),"")</f>
        <v/>
      </c>
      <c r="Y30" s="286" t="str">
        <f t="shared" si="1"/>
        <v/>
      </c>
      <c r="Z30" s="287" t="str">
        <f t="shared" si="23"/>
        <v/>
      </c>
      <c r="AA30" s="286" t="str">
        <f t="shared" si="3"/>
        <v/>
      </c>
      <c r="AB30" s="287" t="str">
        <f t="shared" ref="AB30:AB32" si="27">IFERROR(IF(AND(Q29="Impacto",Q30="Impacto"),(AB29-(+AB29*T30)),IF(AND(Q29="Probabilidad",Q30="Impacto"),(AB28-(+AB28*T30)),IF(Q30="Probabilidad",AB29,""))),"")</f>
        <v/>
      </c>
      <c r="AC30" s="28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290"/>
      <c r="AE30" s="291"/>
      <c r="AF30" s="292"/>
      <c r="AG30" s="293"/>
      <c r="AH30" s="293"/>
      <c r="AI30" s="291"/>
      <c r="AJ30" s="292"/>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764"/>
      <c r="B31" s="767"/>
      <c r="C31" s="767"/>
      <c r="D31" s="767"/>
      <c r="E31" s="770"/>
      <c r="F31" s="767"/>
      <c r="G31" s="773"/>
      <c r="H31" s="776"/>
      <c r="I31" s="761"/>
      <c r="J31" s="779"/>
      <c r="K31" s="761">
        <f ca="1">IF(NOT(ISERROR(MATCH(J31,_xlfn.ANCHORARRAY(E42),0))),I44&amp;"Por favor no seleccionar los criterios de impacto",J31)</f>
        <v>0</v>
      </c>
      <c r="L31" s="776"/>
      <c r="M31" s="761"/>
      <c r="N31" s="758"/>
      <c r="O31" s="280">
        <v>5</v>
      </c>
      <c r="P31" s="281"/>
      <c r="Q31" s="282" t="str">
        <f t="shared" si="25"/>
        <v/>
      </c>
      <c r="R31" s="283"/>
      <c r="S31" s="283"/>
      <c r="T31" s="284" t="str">
        <f t="shared" si="22"/>
        <v/>
      </c>
      <c r="U31" s="283"/>
      <c r="V31" s="283"/>
      <c r="W31" s="283"/>
      <c r="X31" s="296" t="str">
        <f t="shared" si="26"/>
        <v/>
      </c>
      <c r="Y31" s="286" t="str">
        <f>IFERROR(IF(X31="","",IF(X31&lt;=0.2,"Muy Baja",IF(X31&lt;=0.4,"Baja",IF(X31&lt;=0.6,"Media",IF(X31&lt;=0.8,"Alta","Muy Alta"))))),"")</f>
        <v/>
      </c>
      <c r="Z31" s="287" t="str">
        <f t="shared" si="23"/>
        <v/>
      </c>
      <c r="AA31" s="286" t="str">
        <f t="shared" si="3"/>
        <v/>
      </c>
      <c r="AB31" s="287" t="str">
        <f t="shared" si="27"/>
        <v/>
      </c>
      <c r="AC31" s="289" t="str">
        <f t="shared" ref="AC31:AC32" si="2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290"/>
      <c r="AE31" s="291"/>
      <c r="AF31" s="292"/>
      <c r="AG31" s="293"/>
      <c r="AH31" s="293"/>
      <c r="AI31" s="291"/>
      <c r="AJ31" s="292"/>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765"/>
      <c r="B32" s="768"/>
      <c r="C32" s="768"/>
      <c r="D32" s="768"/>
      <c r="E32" s="771"/>
      <c r="F32" s="768"/>
      <c r="G32" s="774"/>
      <c r="H32" s="777"/>
      <c r="I32" s="762"/>
      <c r="J32" s="780"/>
      <c r="K32" s="762">
        <f ca="1">IF(NOT(ISERROR(MATCH(J32,_xlfn.ANCHORARRAY(E43),0))),I45&amp;"Por favor no seleccionar los criterios de impacto",J32)</f>
        <v>0</v>
      </c>
      <c r="L32" s="777"/>
      <c r="M32" s="762"/>
      <c r="N32" s="759"/>
      <c r="O32" s="280">
        <v>6</v>
      </c>
      <c r="P32" s="281"/>
      <c r="Q32" s="282" t="str">
        <f t="shared" si="25"/>
        <v/>
      </c>
      <c r="R32" s="283"/>
      <c r="S32" s="283"/>
      <c r="T32" s="284" t="str">
        <f t="shared" si="22"/>
        <v/>
      </c>
      <c r="U32" s="283"/>
      <c r="V32" s="283"/>
      <c r="W32" s="283"/>
      <c r="X32" s="285" t="str">
        <f t="shared" si="26"/>
        <v/>
      </c>
      <c r="Y32" s="286" t="str">
        <f t="shared" si="1"/>
        <v/>
      </c>
      <c r="Z32" s="287" t="str">
        <f t="shared" si="23"/>
        <v/>
      </c>
      <c r="AA32" s="286" t="str">
        <f t="shared" si="3"/>
        <v/>
      </c>
      <c r="AB32" s="287" t="str">
        <f t="shared" si="27"/>
        <v/>
      </c>
      <c r="AC32" s="289" t="str">
        <f t="shared" si="28"/>
        <v/>
      </c>
      <c r="AD32" s="290"/>
      <c r="AE32" s="291"/>
      <c r="AF32" s="292"/>
      <c r="AG32" s="293"/>
      <c r="AH32" s="293"/>
      <c r="AI32" s="291"/>
      <c r="AJ32" s="292"/>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763">
        <v>5</v>
      </c>
      <c r="B33" s="766" t="s">
        <v>68</v>
      </c>
      <c r="C33" s="766" t="s">
        <v>318</v>
      </c>
      <c r="D33" s="766" t="s">
        <v>311</v>
      </c>
      <c r="E33" s="769" t="s">
        <v>312</v>
      </c>
      <c r="F33" s="766" t="s">
        <v>49</v>
      </c>
      <c r="G33" s="772">
        <v>700</v>
      </c>
      <c r="H33" s="775" t="str">
        <f>IF(G33&lt;=0,"",IF(G33&lt;=2,"Muy Baja",IF(G33&lt;=24,"Baja",IF(G33&lt;=500,"Media",IF(G33&lt;=5000,"Alta","Muy Alta")))))</f>
        <v>Alta</v>
      </c>
      <c r="I33" s="760">
        <f>IF(H33="","",IF(H33="Muy Baja",0.2,IF(H33="Baja",0.4,IF(H33="Media",0.6,IF(H33="Alta",0.8,IF(H33="Muy Alta",1,))))))</f>
        <v>0.8</v>
      </c>
      <c r="J33" s="778" t="s">
        <v>183</v>
      </c>
      <c r="K33" s="760" t="str">
        <f>IF(NOT(ISERROR(MATCH(J33,'[12]Tabla Impacto'!$B$221:$B$223,0))),'[12]Tabla Impacto'!$F$223&amp;"Por favor no seleccionar los criterios de impacto(Afectación Económica o presupuestal y Pérdida Reputacional)",J33)</f>
        <v xml:space="preserve">     El riesgo afecta la imagen de la entidad a nivel nacional, con efecto publicitarios sostenible a nivel país</v>
      </c>
      <c r="L33" s="775" t="str">
        <f>IF(OR(K33='[12]Tabla Impacto'!$C$11,K33='[12]Tabla Impacto'!$D$11),"Leve",IF(OR(K33='[12]Tabla Impacto'!$C$12,K33='[12]Tabla Impacto'!$D$12),"Menor",IF(OR(K33='[12]Tabla Impacto'!$C$13,K33='[12]Tabla Impacto'!$D$13),"Moderado",IF(OR(K33='[12]Tabla Impacto'!$C$14,K33='[12]Tabla Impacto'!$D$14),"Mayor",IF(OR(K33='[12]Tabla Impacto'!$C$15,K33='[12]Tabla Impacto'!$D$15),"Catastrófico","")))))</f>
        <v>Catastrófico</v>
      </c>
      <c r="M33" s="760">
        <f>IF(L33="","",IF(L33="Leve",0.2,IF(L33="Menor",0.4,IF(L33="Moderado",0.6,IF(L33="Mayor",0.8,IF(L33="Catastrófico",1,))))))</f>
        <v>1</v>
      </c>
      <c r="N33" s="757"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Extremo</v>
      </c>
      <c r="O33" s="280">
        <v>1</v>
      </c>
      <c r="P33" s="281" t="s">
        <v>313</v>
      </c>
      <c r="Q33" s="282" t="str">
        <f>IF(OR(R33="Preventivo",R33="Detectivo"),"Probabilidad",IF(R33="Correctivo","Impacto",""))</f>
        <v>Impacto</v>
      </c>
      <c r="R33" s="283" t="s">
        <v>139</v>
      </c>
      <c r="S33" s="283" t="s">
        <v>188</v>
      </c>
      <c r="T33" s="284" t="str">
        <f>IF(AND(R33="Preventivo",S33="Automático"),"50%",IF(AND(R33="Preventivo",S33="Manual"),"40%",IF(AND(R33="Detectivo",S33="Automático"),"40%",IF(AND(R33="Detectivo",S33="Manual"),"30%",IF(AND(R33="Correctivo",S33="Automático"),"35%",IF(AND(R33="Correctivo",S33="Manual"),"25%",""))))))</f>
        <v>35%</v>
      </c>
      <c r="U33" s="283" t="s">
        <v>54</v>
      </c>
      <c r="V33" s="283" t="s">
        <v>141</v>
      </c>
      <c r="W33" s="283" t="s">
        <v>80</v>
      </c>
      <c r="X33" s="285">
        <f>IFERROR(IF(Q33="Probabilidad",(I33-(+I33*T33)),IF(Q33="Impacto",I33,"")),"")</f>
        <v>0.8</v>
      </c>
      <c r="Y33" s="286" t="str">
        <f>IFERROR(IF(X33="","",IF(X33&lt;=0.2,"Muy Baja",IF(X33&lt;=0.4,"Baja",IF(X33&lt;=0.6,"Media",IF(X33&lt;=0.8,"Alta","Muy Alta"))))),"")</f>
        <v>Alta</v>
      </c>
      <c r="Z33" s="287">
        <f>+X33</f>
        <v>0.8</v>
      </c>
      <c r="AA33" s="286" t="str">
        <f>IFERROR(IF(AB33="","",IF(AB33&lt;=0.2,"Leve",IF(AB33&lt;=0.4,"Menor",IF(AB33&lt;=0.6,"Moderado",IF(AB33&lt;=0.8,"Mayor","Catastrófico"))))),"")</f>
        <v>Mayor</v>
      </c>
      <c r="AB33" s="287">
        <f>IFERROR(IF(Q33="Impacto",(M33-(+M33*T33)),IF(Q33="Probabilidad",M33,"")),"")</f>
        <v>0.65</v>
      </c>
      <c r="AC33" s="28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Alto</v>
      </c>
      <c r="AD33" s="290"/>
      <c r="AE33" s="291"/>
      <c r="AF33" s="292"/>
      <c r="AG33" s="293"/>
      <c r="AH33" s="293"/>
      <c r="AI33" s="291"/>
      <c r="AJ33" s="292"/>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764"/>
      <c r="B34" s="767"/>
      <c r="C34" s="767"/>
      <c r="D34" s="767"/>
      <c r="E34" s="770"/>
      <c r="F34" s="767"/>
      <c r="G34" s="773"/>
      <c r="H34" s="776"/>
      <c r="I34" s="761"/>
      <c r="J34" s="779"/>
      <c r="K34" s="761">
        <f t="shared" ref="K34:K38" ca="1" si="29">IF(NOT(ISERROR(MATCH(J34,_xlfn.ANCHORARRAY(E45),0))),I47&amp;"Por favor no seleccionar los criterios de impacto",J34)</f>
        <v>0</v>
      </c>
      <c r="L34" s="776"/>
      <c r="M34" s="761"/>
      <c r="N34" s="758"/>
      <c r="O34" s="280">
        <v>2</v>
      </c>
      <c r="P34" s="281"/>
      <c r="Q34" s="282" t="str">
        <f>IF(OR(R34="Preventivo",R34="Detectivo"),"Probabilidad",IF(R34="Correctivo","Impacto",""))</f>
        <v/>
      </c>
      <c r="R34" s="283"/>
      <c r="S34" s="283"/>
      <c r="T34" s="284" t="str">
        <f t="shared" ref="T34:T38" si="30">IF(AND(R34="Preventivo",S34="Automático"),"50%",IF(AND(R34="Preventivo",S34="Manual"),"40%",IF(AND(R34="Detectivo",S34="Automático"),"40%",IF(AND(R34="Detectivo",S34="Manual"),"30%",IF(AND(R34="Correctivo",S34="Automático"),"35%",IF(AND(R34="Correctivo",S34="Manual"),"25%",""))))))</f>
        <v/>
      </c>
      <c r="U34" s="283"/>
      <c r="V34" s="283"/>
      <c r="W34" s="283"/>
      <c r="X34" s="285" t="str">
        <f>IFERROR(IF(AND(Q33="Probabilidad",Q34="Probabilidad"),(Z33-(+Z33*T34)),IF(Q34="Probabilidad",(I33-(+I33*T34)),IF(Q34="Impacto",Z33,""))),"")</f>
        <v/>
      </c>
      <c r="Y34" s="286" t="str">
        <f t="shared" si="1"/>
        <v/>
      </c>
      <c r="Z34" s="287" t="str">
        <f t="shared" ref="Z34:Z38" si="31">+X34</f>
        <v/>
      </c>
      <c r="AA34" s="286" t="str">
        <f t="shared" si="3"/>
        <v/>
      </c>
      <c r="AB34" s="287" t="str">
        <f>IFERROR(IF(AND(Q33="Impacto",Q34="Impacto"),(AB33-(+AB33*T34)),IF(Q34="Impacto",(M33-(+M33*T34)),IF(Q34="Probabilidad",AB33,""))),"")</f>
        <v/>
      </c>
      <c r="AC34" s="289" t="str">
        <f t="shared" ref="AC34:AC35" si="3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290"/>
      <c r="AE34" s="291"/>
      <c r="AF34" s="292"/>
      <c r="AG34" s="293"/>
      <c r="AH34" s="293"/>
      <c r="AI34" s="291"/>
      <c r="AJ34" s="292"/>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764"/>
      <c r="B35" s="767"/>
      <c r="C35" s="767"/>
      <c r="D35" s="767"/>
      <c r="E35" s="770"/>
      <c r="F35" s="767"/>
      <c r="G35" s="773"/>
      <c r="H35" s="776"/>
      <c r="I35" s="761"/>
      <c r="J35" s="779"/>
      <c r="K35" s="761">
        <f t="shared" ca="1" si="29"/>
        <v>0</v>
      </c>
      <c r="L35" s="776"/>
      <c r="M35" s="761"/>
      <c r="N35" s="758"/>
      <c r="O35" s="280">
        <v>3</v>
      </c>
      <c r="P35" s="294"/>
      <c r="Q35" s="282" t="str">
        <f>IF(OR(R35="Preventivo",R35="Detectivo"),"Probabilidad",IF(R35="Correctivo","Impacto",""))</f>
        <v/>
      </c>
      <c r="R35" s="283"/>
      <c r="S35" s="283"/>
      <c r="T35" s="284" t="str">
        <f t="shared" si="30"/>
        <v/>
      </c>
      <c r="U35" s="283"/>
      <c r="V35" s="283"/>
      <c r="W35" s="283"/>
      <c r="X35" s="285" t="str">
        <f>IFERROR(IF(AND(Q34="Probabilidad",Q35="Probabilidad"),(Z34-(+Z34*T35)),IF(AND(Q34="Impacto",Q35="Probabilidad"),(Z33-(+Z33*T35)),IF(Q35="Impacto",Z34,""))),"")</f>
        <v/>
      </c>
      <c r="Y35" s="286" t="str">
        <f t="shared" si="1"/>
        <v/>
      </c>
      <c r="Z35" s="287" t="str">
        <f t="shared" si="31"/>
        <v/>
      </c>
      <c r="AA35" s="286" t="str">
        <f t="shared" si="3"/>
        <v/>
      </c>
      <c r="AB35" s="287" t="str">
        <f>IFERROR(IF(AND(Q34="Impacto",Q35="Impacto"),(AB34-(+AB34*T35)),IF(AND(Q34="Probabilidad",Q35="Impacto"),(AB33-(+AB33*T35)),IF(Q35="Probabilidad",AB34,""))),"")</f>
        <v/>
      </c>
      <c r="AC35" s="289" t="str">
        <f t="shared" si="32"/>
        <v/>
      </c>
      <c r="AD35" s="290"/>
      <c r="AE35" s="291"/>
      <c r="AF35" s="292"/>
      <c r="AG35" s="293"/>
      <c r="AH35" s="293"/>
      <c r="AI35" s="291"/>
      <c r="AJ35" s="292"/>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764"/>
      <c r="B36" s="767"/>
      <c r="C36" s="767"/>
      <c r="D36" s="767"/>
      <c r="E36" s="770"/>
      <c r="F36" s="767"/>
      <c r="G36" s="773"/>
      <c r="H36" s="776"/>
      <c r="I36" s="761"/>
      <c r="J36" s="779"/>
      <c r="K36" s="761">
        <f t="shared" ca="1" si="29"/>
        <v>0</v>
      </c>
      <c r="L36" s="776"/>
      <c r="M36" s="761"/>
      <c r="N36" s="758"/>
      <c r="O36" s="280">
        <v>4</v>
      </c>
      <c r="P36" s="281"/>
      <c r="Q36" s="282" t="str">
        <f t="shared" ref="Q36:Q38" si="33">IF(OR(R36="Preventivo",R36="Detectivo"),"Probabilidad",IF(R36="Correctivo","Impacto",""))</f>
        <v/>
      </c>
      <c r="R36" s="283"/>
      <c r="S36" s="283"/>
      <c r="T36" s="284" t="str">
        <f t="shared" si="30"/>
        <v/>
      </c>
      <c r="U36" s="283"/>
      <c r="V36" s="283"/>
      <c r="W36" s="283"/>
      <c r="X36" s="285" t="str">
        <f t="shared" ref="X36:X38" si="34">IFERROR(IF(AND(Q35="Probabilidad",Q36="Probabilidad"),(Z35-(+Z35*T36)),IF(AND(Q35="Impacto",Q36="Probabilidad"),(Z34-(+Z34*T36)),IF(Q36="Impacto",Z35,""))),"")</f>
        <v/>
      </c>
      <c r="Y36" s="286" t="str">
        <f t="shared" si="1"/>
        <v/>
      </c>
      <c r="Z36" s="287" t="str">
        <f t="shared" si="31"/>
        <v/>
      </c>
      <c r="AA36" s="286" t="str">
        <f t="shared" si="3"/>
        <v/>
      </c>
      <c r="AB36" s="287" t="str">
        <f t="shared" ref="AB36:AB38" si="35">IFERROR(IF(AND(Q35="Impacto",Q36="Impacto"),(AB35-(+AB35*T36)),IF(AND(Q35="Probabilidad",Q36="Impacto"),(AB34-(+AB34*T36)),IF(Q36="Probabilidad",AB35,""))),"")</f>
        <v/>
      </c>
      <c r="AC36" s="28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290"/>
      <c r="AE36" s="291"/>
      <c r="AF36" s="292"/>
      <c r="AG36" s="293"/>
      <c r="AH36" s="293"/>
      <c r="AI36" s="291"/>
      <c r="AJ36" s="292"/>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764"/>
      <c r="B37" s="767"/>
      <c r="C37" s="767"/>
      <c r="D37" s="767"/>
      <c r="E37" s="770"/>
      <c r="F37" s="767"/>
      <c r="G37" s="773"/>
      <c r="H37" s="776"/>
      <c r="I37" s="761"/>
      <c r="J37" s="779"/>
      <c r="K37" s="761">
        <f t="shared" ca="1" si="29"/>
        <v>0</v>
      </c>
      <c r="L37" s="776"/>
      <c r="M37" s="761"/>
      <c r="N37" s="758"/>
      <c r="O37" s="280">
        <v>5</v>
      </c>
      <c r="P37" s="281"/>
      <c r="Q37" s="282" t="str">
        <f t="shared" si="33"/>
        <v/>
      </c>
      <c r="R37" s="283"/>
      <c r="S37" s="283"/>
      <c r="T37" s="284" t="str">
        <f t="shared" si="30"/>
        <v/>
      </c>
      <c r="U37" s="283"/>
      <c r="V37" s="283"/>
      <c r="W37" s="283"/>
      <c r="X37" s="285" t="str">
        <f t="shared" si="34"/>
        <v/>
      </c>
      <c r="Y37" s="286" t="str">
        <f t="shared" si="1"/>
        <v/>
      </c>
      <c r="Z37" s="287" t="str">
        <f t="shared" si="31"/>
        <v/>
      </c>
      <c r="AA37" s="286" t="str">
        <f t="shared" si="3"/>
        <v/>
      </c>
      <c r="AB37" s="287" t="str">
        <f t="shared" si="35"/>
        <v/>
      </c>
      <c r="AC37" s="289" t="str">
        <f t="shared" ref="AC37:AC38" si="3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290"/>
      <c r="AE37" s="291"/>
      <c r="AF37" s="292"/>
      <c r="AG37" s="293"/>
      <c r="AH37" s="293"/>
      <c r="AI37" s="291"/>
      <c r="AJ37" s="292"/>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765"/>
      <c r="B38" s="768"/>
      <c r="C38" s="768"/>
      <c r="D38" s="768"/>
      <c r="E38" s="771"/>
      <c r="F38" s="768"/>
      <c r="G38" s="774"/>
      <c r="H38" s="777"/>
      <c r="I38" s="762"/>
      <c r="J38" s="780"/>
      <c r="K38" s="762">
        <f t="shared" ca="1" si="29"/>
        <v>0</v>
      </c>
      <c r="L38" s="777"/>
      <c r="M38" s="762"/>
      <c r="N38" s="759"/>
      <c r="O38" s="280">
        <v>6</v>
      </c>
      <c r="P38" s="281"/>
      <c r="Q38" s="282" t="str">
        <f t="shared" si="33"/>
        <v/>
      </c>
      <c r="R38" s="283"/>
      <c r="S38" s="283"/>
      <c r="T38" s="284" t="str">
        <f t="shared" si="30"/>
        <v/>
      </c>
      <c r="U38" s="283"/>
      <c r="V38" s="283"/>
      <c r="W38" s="283"/>
      <c r="X38" s="285" t="str">
        <f t="shared" si="34"/>
        <v/>
      </c>
      <c r="Y38" s="286" t="str">
        <f t="shared" si="1"/>
        <v/>
      </c>
      <c r="Z38" s="287" t="str">
        <f t="shared" si="31"/>
        <v/>
      </c>
      <c r="AA38" s="286" t="str">
        <f t="shared" si="3"/>
        <v/>
      </c>
      <c r="AB38" s="287" t="str">
        <f t="shared" si="35"/>
        <v/>
      </c>
      <c r="AC38" s="289" t="str">
        <f t="shared" si="36"/>
        <v/>
      </c>
      <c r="AD38" s="290"/>
      <c r="AE38" s="291"/>
      <c r="AF38" s="292"/>
      <c r="AG38" s="293"/>
      <c r="AH38" s="293"/>
      <c r="AI38" s="291"/>
      <c r="AJ38" s="292"/>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763">
        <v>6</v>
      </c>
      <c r="B39" s="766"/>
      <c r="C39" s="766"/>
      <c r="D39" s="766"/>
      <c r="E39" s="769"/>
      <c r="F39" s="766"/>
      <c r="G39" s="772"/>
      <c r="H39" s="775" t="str">
        <f>IF(G39&lt;=0,"",IF(G39&lt;=2,"Muy Baja",IF(G39&lt;=24,"Baja",IF(G39&lt;=500,"Media",IF(G39&lt;=5000,"Alta","Muy Alta")))))</f>
        <v/>
      </c>
      <c r="I39" s="760" t="str">
        <f>IF(H39="","",IF(H39="Muy Baja",0.2,IF(H39="Baja",0.4,IF(H39="Media",0.6,IF(H39="Alta",0.8,IF(H39="Muy Alta",1,))))))</f>
        <v/>
      </c>
      <c r="J39" s="778"/>
      <c r="K39" s="760">
        <f>IF(NOT(ISERROR(MATCH(J39,'[12]Tabla Impacto'!$B$221:$B$223,0))),'[12]Tabla Impacto'!$F$223&amp;"Por favor no seleccionar los criterios de impacto(Afectación Económica o presupuestal y Pérdida Reputacional)",J39)</f>
        <v>0</v>
      </c>
      <c r="L39" s="775" t="str">
        <f>IF(OR(K39='[12]Tabla Impacto'!$C$11,K39='[12]Tabla Impacto'!$D$11),"Leve",IF(OR(K39='[12]Tabla Impacto'!$C$12,K39='[12]Tabla Impacto'!$D$12),"Menor",IF(OR(K39='[12]Tabla Impacto'!$C$13,K39='[12]Tabla Impacto'!$D$13),"Moderado",IF(OR(K39='[12]Tabla Impacto'!$C$14,K39='[12]Tabla Impacto'!$D$14),"Mayor",IF(OR(K39='[12]Tabla Impacto'!$C$15,K39='[12]Tabla Impacto'!$D$15),"Catastrófico","")))))</f>
        <v/>
      </c>
      <c r="M39" s="760" t="str">
        <f>IF(L39="","",IF(L39="Leve",0.2,IF(L39="Menor",0.4,IF(L39="Moderado",0.6,IF(L39="Mayor",0.8,IF(L39="Catastrófico",1,))))))</f>
        <v/>
      </c>
      <c r="N39" s="757"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280">
        <v>1</v>
      </c>
      <c r="P39" s="281"/>
      <c r="Q39" s="282" t="str">
        <f>IF(OR(R39="Preventivo",R39="Detectivo"),"Probabilidad",IF(R39="Correctivo","Impacto",""))</f>
        <v/>
      </c>
      <c r="R39" s="283"/>
      <c r="S39" s="283"/>
      <c r="T39" s="284" t="str">
        <f>IF(AND(R39="Preventivo",S39="Automático"),"50%",IF(AND(R39="Preventivo",S39="Manual"),"40%",IF(AND(R39="Detectivo",S39="Automático"),"40%",IF(AND(R39="Detectivo",S39="Manual"),"30%",IF(AND(R39="Correctivo",S39="Automático"),"35%",IF(AND(R39="Correctivo",S39="Manual"),"25%",""))))))</f>
        <v/>
      </c>
      <c r="U39" s="283"/>
      <c r="V39" s="283"/>
      <c r="W39" s="283"/>
      <c r="X39" s="285" t="str">
        <f>IFERROR(IF(Q39="Probabilidad",(I39-(+I39*T39)),IF(Q39="Impacto",I39,"")),"")</f>
        <v/>
      </c>
      <c r="Y39" s="286" t="str">
        <f>IFERROR(IF(X39="","",IF(X39&lt;=0.2,"Muy Baja",IF(X39&lt;=0.4,"Baja",IF(X39&lt;=0.6,"Media",IF(X39&lt;=0.8,"Alta","Muy Alta"))))),"")</f>
        <v/>
      </c>
      <c r="Z39" s="287" t="str">
        <f>+X39</f>
        <v/>
      </c>
      <c r="AA39" s="286" t="str">
        <f>IFERROR(IF(AB39="","",IF(AB39&lt;=0.2,"Leve",IF(AB39&lt;=0.4,"Menor",IF(AB39&lt;=0.6,"Moderado",IF(AB39&lt;=0.8,"Mayor","Catastrófico"))))),"")</f>
        <v/>
      </c>
      <c r="AB39" s="287" t="str">
        <f>IFERROR(IF(Q39="Impacto",(M39-(+M39*T39)),IF(Q39="Probabilidad",M39,"")),"")</f>
        <v/>
      </c>
      <c r="AC39" s="28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290"/>
      <c r="AE39" s="291"/>
      <c r="AF39" s="292"/>
      <c r="AG39" s="293"/>
      <c r="AH39" s="293"/>
      <c r="AI39" s="291"/>
      <c r="AJ39" s="292"/>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764"/>
      <c r="B40" s="767"/>
      <c r="C40" s="767"/>
      <c r="D40" s="767"/>
      <c r="E40" s="770"/>
      <c r="F40" s="767"/>
      <c r="G40" s="773"/>
      <c r="H40" s="776"/>
      <c r="I40" s="761"/>
      <c r="J40" s="779"/>
      <c r="K40" s="761">
        <f t="shared" ref="K40:K44" ca="1" si="37">IF(NOT(ISERROR(MATCH(J40,_xlfn.ANCHORARRAY(E51),0))),I53&amp;"Por favor no seleccionar los criterios de impacto",J40)</f>
        <v>0</v>
      </c>
      <c r="L40" s="776"/>
      <c r="M40" s="761"/>
      <c r="N40" s="758"/>
      <c r="O40" s="280">
        <v>2</v>
      </c>
      <c r="P40" s="281"/>
      <c r="Q40" s="282" t="str">
        <f>IF(OR(R40="Preventivo",R40="Detectivo"),"Probabilidad",IF(R40="Correctivo","Impacto",""))</f>
        <v/>
      </c>
      <c r="R40" s="283"/>
      <c r="S40" s="283"/>
      <c r="T40" s="284" t="str">
        <f t="shared" ref="T40:T44" si="38">IF(AND(R40="Preventivo",S40="Automático"),"50%",IF(AND(R40="Preventivo",S40="Manual"),"40%",IF(AND(R40="Detectivo",S40="Automático"),"40%",IF(AND(R40="Detectivo",S40="Manual"),"30%",IF(AND(R40="Correctivo",S40="Automático"),"35%",IF(AND(R40="Correctivo",S40="Manual"),"25%",""))))))</f>
        <v/>
      </c>
      <c r="U40" s="283"/>
      <c r="V40" s="283"/>
      <c r="W40" s="283"/>
      <c r="X40" s="285" t="str">
        <f>IFERROR(IF(AND(Q39="Probabilidad",Q40="Probabilidad"),(Z39-(+Z39*T40)),IF(Q40="Probabilidad",(I39-(+I39*T40)),IF(Q40="Impacto",Z39,""))),"")</f>
        <v/>
      </c>
      <c r="Y40" s="286" t="str">
        <f t="shared" si="1"/>
        <v/>
      </c>
      <c r="Z40" s="287" t="str">
        <f t="shared" ref="Z40:Z44" si="39">+X40</f>
        <v/>
      </c>
      <c r="AA40" s="286" t="str">
        <f t="shared" si="3"/>
        <v/>
      </c>
      <c r="AB40" s="287" t="str">
        <f>IFERROR(IF(AND(Q39="Impacto",Q40="Impacto"),(AB39-(+AB39*T40)),IF(Q40="Impacto",(M39-(+M39*T40)),IF(Q40="Probabilidad",AB39,""))),"")</f>
        <v/>
      </c>
      <c r="AC40" s="289" t="str">
        <f t="shared" ref="AC40:AC41" si="40">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290"/>
      <c r="AE40" s="291"/>
      <c r="AF40" s="292"/>
      <c r="AG40" s="293"/>
      <c r="AH40" s="293"/>
      <c r="AI40" s="291"/>
      <c r="AJ40" s="292"/>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764"/>
      <c r="B41" s="767"/>
      <c r="C41" s="767"/>
      <c r="D41" s="767"/>
      <c r="E41" s="770"/>
      <c r="F41" s="767"/>
      <c r="G41" s="773"/>
      <c r="H41" s="776"/>
      <c r="I41" s="761"/>
      <c r="J41" s="779"/>
      <c r="K41" s="761">
        <f t="shared" ca="1" si="37"/>
        <v>0</v>
      </c>
      <c r="L41" s="776"/>
      <c r="M41" s="761"/>
      <c r="N41" s="758"/>
      <c r="O41" s="280">
        <v>3</v>
      </c>
      <c r="P41" s="294"/>
      <c r="Q41" s="282" t="str">
        <f>IF(OR(R41="Preventivo",R41="Detectivo"),"Probabilidad",IF(R41="Correctivo","Impacto",""))</f>
        <v/>
      </c>
      <c r="R41" s="283"/>
      <c r="S41" s="283"/>
      <c r="T41" s="284" t="str">
        <f t="shared" si="38"/>
        <v/>
      </c>
      <c r="U41" s="283"/>
      <c r="V41" s="283"/>
      <c r="W41" s="283"/>
      <c r="X41" s="285" t="str">
        <f>IFERROR(IF(AND(Q40="Probabilidad",Q41="Probabilidad"),(Z40-(+Z40*T41)),IF(AND(Q40="Impacto",Q41="Probabilidad"),(Z39-(+Z39*T41)),IF(Q41="Impacto",Z40,""))),"")</f>
        <v/>
      </c>
      <c r="Y41" s="286" t="str">
        <f t="shared" si="1"/>
        <v/>
      </c>
      <c r="Z41" s="287" t="str">
        <f t="shared" si="39"/>
        <v/>
      </c>
      <c r="AA41" s="286" t="str">
        <f t="shared" si="3"/>
        <v/>
      </c>
      <c r="AB41" s="287" t="str">
        <f>IFERROR(IF(AND(Q40="Impacto",Q41="Impacto"),(AB40-(+AB40*T41)),IF(AND(Q40="Probabilidad",Q41="Impacto"),(AB39-(+AB39*T41)),IF(Q41="Probabilidad",AB40,""))),"")</f>
        <v/>
      </c>
      <c r="AC41" s="289" t="str">
        <f t="shared" si="40"/>
        <v/>
      </c>
      <c r="AD41" s="290"/>
      <c r="AE41" s="291"/>
      <c r="AF41" s="292"/>
      <c r="AG41" s="293"/>
      <c r="AH41" s="293"/>
      <c r="AI41" s="291"/>
      <c r="AJ41" s="292"/>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764"/>
      <c r="B42" s="767"/>
      <c r="C42" s="767"/>
      <c r="D42" s="767"/>
      <c r="E42" s="770"/>
      <c r="F42" s="767"/>
      <c r="G42" s="773"/>
      <c r="H42" s="776"/>
      <c r="I42" s="761"/>
      <c r="J42" s="779"/>
      <c r="K42" s="761">
        <f t="shared" ca="1" si="37"/>
        <v>0</v>
      </c>
      <c r="L42" s="776"/>
      <c r="M42" s="761"/>
      <c r="N42" s="758"/>
      <c r="O42" s="280">
        <v>4</v>
      </c>
      <c r="P42" s="281"/>
      <c r="Q42" s="282" t="str">
        <f t="shared" ref="Q42:Q44" si="41">IF(OR(R42="Preventivo",R42="Detectivo"),"Probabilidad",IF(R42="Correctivo","Impacto",""))</f>
        <v/>
      </c>
      <c r="R42" s="283"/>
      <c r="S42" s="283"/>
      <c r="T42" s="284" t="str">
        <f t="shared" si="38"/>
        <v/>
      </c>
      <c r="U42" s="283"/>
      <c r="V42" s="283"/>
      <c r="W42" s="283"/>
      <c r="X42" s="285" t="str">
        <f t="shared" ref="X42:X44" si="42">IFERROR(IF(AND(Q41="Probabilidad",Q42="Probabilidad"),(Z41-(+Z41*T42)),IF(AND(Q41="Impacto",Q42="Probabilidad"),(Z40-(+Z40*T42)),IF(Q42="Impacto",Z41,""))),"")</f>
        <v/>
      </c>
      <c r="Y42" s="286" t="str">
        <f t="shared" si="1"/>
        <v/>
      </c>
      <c r="Z42" s="287" t="str">
        <f t="shared" si="39"/>
        <v/>
      </c>
      <c r="AA42" s="286" t="str">
        <f t="shared" si="3"/>
        <v/>
      </c>
      <c r="AB42" s="287" t="str">
        <f t="shared" ref="AB42:AB44" si="43">IFERROR(IF(AND(Q41="Impacto",Q42="Impacto"),(AB41-(+AB41*T42)),IF(AND(Q41="Probabilidad",Q42="Impacto"),(AB40-(+AB40*T42)),IF(Q42="Probabilidad",AB41,""))),"")</f>
        <v/>
      </c>
      <c r="AC42" s="28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290"/>
      <c r="AE42" s="291"/>
      <c r="AF42" s="292"/>
      <c r="AG42" s="293"/>
      <c r="AH42" s="293"/>
      <c r="AI42" s="291"/>
      <c r="AJ42" s="292"/>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764"/>
      <c r="B43" s="767"/>
      <c r="C43" s="767"/>
      <c r="D43" s="767"/>
      <c r="E43" s="770"/>
      <c r="F43" s="767"/>
      <c r="G43" s="773"/>
      <c r="H43" s="776"/>
      <c r="I43" s="761"/>
      <c r="J43" s="779"/>
      <c r="K43" s="761">
        <f t="shared" ca="1" si="37"/>
        <v>0</v>
      </c>
      <c r="L43" s="776"/>
      <c r="M43" s="761"/>
      <c r="N43" s="758"/>
      <c r="O43" s="280">
        <v>5</v>
      </c>
      <c r="P43" s="281"/>
      <c r="Q43" s="282" t="str">
        <f t="shared" si="41"/>
        <v/>
      </c>
      <c r="R43" s="283"/>
      <c r="S43" s="283"/>
      <c r="T43" s="284" t="str">
        <f t="shared" si="38"/>
        <v/>
      </c>
      <c r="U43" s="283"/>
      <c r="V43" s="283"/>
      <c r="W43" s="283"/>
      <c r="X43" s="285" t="str">
        <f t="shared" si="42"/>
        <v/>
      </c>
      <c r="Y43" s="286" t="str">
        <f t="shared" si="1"/>
        <v/>
      </c>
      <c r="Z43" s="287" t="str">
        <f t="shared" si="39"/>
        <v/>
      </c>
      <c r="AA43" s="286" t="str">
        <f t="shared" si="3"/>
        <v/>
      </c>
      <c r="AB43" s="287" t="str">
        <f t="shared" si="43"/>
        <v/>
      </c>
      <c r="AC43" s="289" t="str">
        <f t="shared" ref="AC43" si="44">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290"/>
      <c r="AE43" s="291"/>
      <c r="AF43" s="292"/>
      <c r="AG43" s="293"/>
      <c r="AH43" s="293"/>
      <c r="AI43" s="291"/>
      <c r="AJ43" s="292"/>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765"/>
      <c r="B44" s="768"/>
      <c r="C44" s="768"/>
      <c r="D44" s="768"/>
      <c r="E44" s="771"/>
      <c r="F44" s="768"/>
      <c r="G44" s="774"/>
      <c r="H44" s="777"/>
      <c r="I44" s="762"/>
      <c r="J44" s="780"/>
      <c r="K44" s="762">
        <f t="shared" ca="1" si="37"/>
        <v>0</v>
      </c>
      <c r="L44" s="777"/>
      <c r="M44" s="762"/>
      <c r="N44" s="759"/>
      <c r="O44" s="280">
        <v>6</v>
      </c>
      <c r="P44" s="281"/>
      <c r="Q44" s="282" t="str">
        <f t="shared" si="41"/>
        <v/>
      </c>
      <c r="R44" s="283"/>
      <c r="S44" s="283"/>
      <c r="T44" s="284" t="str">
        <f t="shared" si="38"/>
        <v/>
      </c>
      <c r="U44" s="283"/>
      <c r="V44" s="283"/>
      <c r="W44" s="283"/>
      <c r="X44" s="285" t="str">
        <f t="shared" si="42"/>
        <v/>
      </c>
      <c r="Y44" s="286" t="str">
        <f t="shared" si="1"/>
        <v/>
      </c>
      <c r="Z44" s="287" t="str">
        <f t="shared" si="39"/>
        <v/>
      </c>
      <c r="AA44" s="286" t="str">
        <f>IFERROR(IF(AB44="","",IF(AB44&lt;=0.2,"Leve",IF(AB44&lt;=0.4,"Menor",IF(AB44&lt;=0.6,"Moderado",IF(AB44&lt;=0.8,"Mayor","Catastrófico"))))),"")</f>
        <v/>
      </c>
      <c r="AB44" s="287" t="str">
        <f t="shared" si="43"/>
        <v/>
      </c>
      <c r="AC44" s="289"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290"/>
      <c r="AE44" s="291"/>
      <c r="AF44" s="292"/>
      <c r="AG44" s="293"/>
      <c r="AH44" s="293"/>
      <c r="AI44" s="291"/>
      <c r="AJ44" s="292"/>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763">
        <v>7</v>
      </c>
      <c r="B45" s="766"/>
      <c r="C45" s="766"/>
      <c r="D45" s="766"/>
      <c r="E45" s="769"/>
      <c r="F45" s="766"/>
      <c r="G45" s="772"/>
      <c r="H45" s="775" t="str">
        <f>IF(G45&lt;=0,"",IF(G45&lt;=2,"Muy Baja",IF(G45&lt;=24,"Baja",IF(G45&lt;=500,"Media",IF(G45&lt;=5000,"Alta","Muy Alta")))))</f>
        <v/>
      </c>
      <c r="I45" s="760" t="str">
        <f>IF(H45="","",IF(H45="Muy Baja",0.2,IF(H45="Baja",0.4,IF(H45="Media",0.6,IF(H45="Alta",0.8,IF(H45="Muy Alta",1,))))))</f>
        <v/>
      </c>
      <c r="J45" s="778"/>
      <c r="K45" s="760">
        <f>IF(NOT(ISERROR(MATCH(J45,'[12]Tabla Impacto'!$B$221:$B$223,0))),'[12]Tabla Impacto'!$F$223&amp;"Por favor no seleccionar los criterios de impacto(Afectación Económica o presupuestal y Pérdida Reputacional)",J45)</f>
        <v>0</v>
      </c>
      <c r="L45" s="775" t="str">
        <f>IF(OR(K45='[12]Tabla Impacto'!$C$11,K45='[12]Tabla Impacto'!$D$11),"Leve",IF(OR(K45='[12]Tabla Impacto'!$C$12,K45='[12]Tabla Impacto'!$D$12),"Menor",IF(OR(K45='[12]Tabla Impacto'!$C$13,K45='[12]Tabla Impacto'!$D$13),"Moderado",IF(OR(K45='[12]Tabla Impacto'!$C$14,K45='[12]Tabla Impacto'!$D$14),"Mayor",IF(OR(K45='[12]Tabla Impacto'!$C$15,K45='[12]Tabla Impacto'!$D$15),"Catastrófico","")))))</f>
        <v/>
      </c>
      <c r="M45" s="760" t="str">
        <f>IF(L45="","",IF(L45="Leve",0.2,IF(L45="Menor",0.4,IF(L45="Moderado",0.6,IF(L45="Mayor",0.8,IF(L45="Catastrófico",1,))))))</f>
        <v/>
      </c>
      <c r="N45" s="757"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280">
        <v>1</v>
      </c>
      <c r="P45" s="281"/>
      <c r="Q45" s="282" t="str">
        <f>IF(OR(R45="Preventivo",R45="Detectivo"),"Probabilidad",IF(R45="Correctivo","Impacto",""))</f>
        <v/>
      </c>
      <c r="R45" s="283"/>
      <c r="S45" s="283"/>
      <c r="T45" s="284" t="str">
        <f>IF(AND(R45="Preventivo",S45="Automático"),"50%",IF(AND(R45="Preventivo",S45="Manual"),"40%",IF(AND(R45="Detectivo",S45="Automático"),"40%",IF(AND(R45="Detectivo",S45="Manual"),"30%",IF(AND(R45="Correctivo",S45="Automático"),"35%",IF(AND(R45="Correctivo",S45="Manual"),"25%",""))))))</f>
        <v/>
      </c>
      <c r="U45" s="283"/>
      <c r="V45" s="283"/>
      <c r="W45" s="283"/>
      <c r="X45" s="285" t="str">
        <f>IFERROR(IF(Q45="Probabilidad",(I45-(+I45*T45)),IF(Q45="Impacto",I45,"")),"")</f>
        <v/>
      </c>
      <c r="Y45" s="286" t="str">
        <f>IFERROR(IF(X45="","",IF(X45&lt;=0.2,"Muy Baja",IF(X45&lt;=0.4,"Baja",IF(X45&lt;=0.6,"Media",IF(X45&lt;=0.8,"Alta","Muy Alta"))))),"")</f>
        <v/>
      </c>
      <c r="Z45" s="287" t="str">
        <f>+X45</f>
        <v/>
      </c>
      <c r="AA45" s="286" t="str">
        <f>IFERROR(IF(AB45="","",IF(AB45&lt;=0.2,"Leve",IF(AB45&lt;=0.4,"Menor",IF(AB45&lt;=0.6,"Moderado",IF(AB45&lt;=0.8,"Mayor","Catastrófico"))))),"")</f>
        <v/>
      </c>
      <c r="AB45" s="287" t="str">
        <f>IFERROR(IF(Q45="Impacto",(M45-(+M45*T45)),IF(Q45="Probabilidad",M45,"")),"")</f>
        <v/>
      </c>
      <c r="AC45" s="28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290"/>
      <c r="AE45" s="291"/>
      <c r="AF45" s="292"/>
      <c r="AG45" s="293"/>
      <c r="AH45" s="293"/>
      <c r="AI45" s="291"/>
      <c r="AJ45" s="292"/>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764"/>
      <c r="B46" s="767"/>
      <c r="C46" s="767"/>
      <c r="D46" s="767"/>
      <c r="E46" s="770"/>
      <c r="F46" s="767"/>
      <c r="G46" s="773"/>
      <c r="H46" s="776"/>
      <c r="I46" s="761"/>
      <c r="J46" s="779"/>
      <c r="K46" s="761">
        <f t="shared" ref="K46:K50" ca="1" si="45">IF(NOT(ISERROR(MATCH(J46,_xlfn.ANCHORARRAY(E57),0))),I59&amp;"Por favor no seleccionar los criterios de impacto",J46)</f>
        <v>0</v>
      </c>
      <c r="L46" s="776"/>
      <c r="M46" s="761"/>
      <c r="N46" s="758"/>
      <c r="O46" s="280">
        <v>2</v>
      </c>
      <c r="P46" s="281"/>
      <c r="Q46" s="282" t="str">
        <f>IF(OR(R46="Preventivo",R46="Detectivo"),"Probabilidad",IF(R46="Correctivo","Impacto",""))</f>
        <v/>
      </c>
      <c r="R46" s="283"/>
      <c r="S46" s="283"/>
      <c r="T46" s="284" t="str">
        <f t="shared" ref="T46:T50" si="46">IF(AND(R46="Preventivo",S46="Automático"),"50%",IF(AND(R46="Preventivo",S46="Manual"),"40%",IF(AND(R46="Detectivo",S46="Automático"),"40%",IF(AND(R46="Detectivo",S46="Manual"),"30%",IF(AND(R46="Correctivo",S46="Automático"),"35%",IF(AND(R46="Correctivo",S46="Manual"),"25%",""))))))</f>
        <v/>
      </c>
      <c r="U46" s="283"/>
      <c r="V46" s="283"/>
      <c r="W46" s="283"/>
      <c r="X46" s="285" t="str">
        <f>IFERROR(IF(AND(Q45="Probabilidad",Q46="Probabilidad"),(Z45-(+Z45*T46)),IF(Q46="Probabilidad",(I45-(+I45*T46)),IF(Q46="Impacto",Z45,""))),"")</f>
        <v/>
      </c>
      <c r="Y46" s="286" t="str">
        <f t="shared" si="1"/>
        <v/>
      </c>
      <c r="Z46" s="287" t="str">
        <f t="shared" ref="Z46:Z50" si="47">+X46</f>
        <v/>
      </c>
      <c r="AA46" s="286" t="str">
        <f t="shared" si="3"/>
        <v/>
      </c>
      <c r="AB46" s="287" t="str">
        <f>IFERROR(IF(AND(Q45="Impacto",Q46="Impacto"),(AB45-(+AB45*T46)),IF(Q46="Impacto",(M45-(+M45*T46)),IF(Q46="Probabilidad",AB45,""))),"")</f>
        <v/>
      </c>
      <c r="AC46" s="289" t="str">
        <f t="shared" ref="AC46:AC47" si="48">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290"/>
      <c r="AE46" s="291"/>
      <c r="AF46" s="292"/>
      <c r="AG46" s="293"/>
      <c r="AH46" s="293"/>
      <c r="AI46" s="291"/>
      <c r="AJ46" s="292"/>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764"/>
      <c r="B47" s="767"/>
      <c r="C47" s="767"/>
      <c r="D47" s="767"/>
      <c r="E47" s="770"/>
      <c r="F47" s="767"/>
      <c r="G47" s="773"/>
      <c r="H47" s="776"/>
      <c r="I47" s="761"/>
      <c r="J47" s="779"/>
      <c r="K47" s="761">
        <f t="shared" ca="1" si="45"/>
        <v>0</v>
      </c>
      <c r="L47" s="776"/>
      <c r="M47" s="761"/>
      <c r="N47" s="758"/>
      <c r="O47" s="280">
        <v>3</v>
      </c>
      <c r="P47" s="294"/>
      <c r="Q47" s="282" t="str">
        <f>IF(OR(R47="Preventivo",R47="Detectivo"),"Probabilidad",IF(R47="Correctivo","Impacto",""))</f>
        <v/>
      </c>
      <c r="R47" s="283"/>
      <c r="S47" s="283"/>
      <c r="T47" s="284" t="str">
        <f t="shared" si="46"/>
        <v/>
      </c>
      <c r="U47" s="283"/>
      <c r="V47" s="283"/>
      <c r="W47" s="283"/>
      <c r="X47" s="285" t="str">
        <f>IFERROR(IF(AND(Q46="Probabilidad",Q47="Probabilidad"),(Z46-(+Z46*T47)),IF(AND(Q46="Impacto",Q47="Probabilidad"),(Z45-(+Z45*T47)),IF(Q47="Impacto",Z46,""))),"")</f>
        <v/>
      </c>
      <c r="Y47" s="286" t="str">
        <f t="shared" si="1"/>
        <v/>
      </c>
      <c r="Z47" s="287" t="str">
        <f t="shared" si="47"/>
        <v/>
      </c>
      <c r="AA47" s="286" t="str">
        <f t="shared" si="3"/>
        <v/>
      </c>
      <c r="AB47" s="287" t="str">
        <f>IFERROR(IF(AND(Q46="Impacto",Q47="Impacto"),(AB46-(+AB46*T47)),IF(AND(Q46="Probabilidad",Q47="Impacto"),(AB45-(+AB45*T47)),IF(Q47="Probabilidad",AB46,""))),"")</f>
        <v/>
      </c>
      <c r="AC47" s="289" t="str">
        <f t="shared" si="48"/>
        <v/>
      </c>
      <c r="AD47" s="290"/>
      <c r="AE47" s="291"/>
      <c r="AF47" s="292"/>
      <c r="AG47" s="293"/>
      <c r="AH47" s="293"/>
      <c r="AI47" s="291"/>
      <c r="AJ47" s="292"/>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764"/>
      <c r="B48" s="767"/>
      <c r="C48" s="767"/>
      <c r="D48" s="767"/>
      <c r="E48" s="770"/>
      <c r="F48" s="767"/>
      <c r="G48" s="773"/>
      <c r="H48" s="776"/>
      <c r="I48" s="761"/>
      <c r="J48" s="779"/>
      <c r="K48" s="761">
        <f t="shared" ca="1" si="45"/>
        <v>0</v>
      </c>
      <c r="L48" s="776"/>
      <c r="M48" s="761"/>
      <c r="N48" s="758"/>
      <c r="O48" s="280">
        <v>4</v>
      </c>
      <c r="P48" s="281"/>
      <c r="Q48" s="282" t="str">
        <f t="shared" ref="Q48:Q50" si="49">IF(OR(R48="Preventivo",R48="Detectivo"),"Probabilidad",IF(R48="Correctivo","Impacto",""))</f>
        <v/>
      </c>
      <c r="R48" s="283"/>
      <c r="S48" s="283"/>
      <c r="T48" s="284" t="str">
        <f t="shared" si="46"/>
        <v/>
      </c>
      <c r="U48" s="283"/>
      <c r="V48" s="283"/>
      <c r="W48" s="283"/>
      <c r="X48" s="285" t="str">
        <f t="shared" ref="X48:X50" si="50">IFERROR(IF(AND(Q47="Probabilidad",Q48="Probabilidad"),(Z47-(+Z47*T48)),IF(AND(Q47="Impacto",Q48="Probabilidad"),(Z46-(+Z46*T48)),IF(Q48="Impacto",Z47,""))),"")</f>
        <v/>
      </c>
      <c r="Y48" s="286" t="str">
        <f t="shared" si="1"/>
        <v/>
      </c>
      <c r="Z48" s="287" t="str">
        <f t="shared" si="47"/>
        <v/>
      </c>
      <c r="AA48" s="286" t="str">
        <f t="shared" si="3"/>
        <v/>
      </c>
      <c r="AB48" s="287" t="str">
        <f t="shared" ref="AB48:AB50" si="51">IFERROR(IF(AND(Q47="Impacto",Q48="Impacto"),(AB47-(+AB47*T48)),IF(AND(Q47="Probabilidad",Q48="Impacto"),(AB46-(+AB46*T48)),IF(Q48="Probabilidad",AB47,""))),"")</f>
        <v/>
      </c>
      <c r="AC48" s="28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290"/>
      <c r="AE48" s="291"/>
      <c r="AF48" s="292"/>
      <c r="AG48" s="293"/>
      <c r="AH48" s="293"/>
      <c r="AI48" s="291"/>
      <c r="AJ48" s="292"/>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764"/>
      <c r="B49" s="767"/>
      <c r="C49" s="767"/>
      <c r="D49" s="767"/>
      <c r="E49" s="770"/>
      <c r="F49" s="767"/>
      <c r="G49" s="773"/>
      <c r="H49" s="776"/>
      <c r="I49" s="761"/>
      <c r="J49" s="779"/>
      <c r="K49" s="761">
        <f t="shared" ca="1" si="45"/>
        <v>0</v>
      </c>
      <c r="L49" s="776"/>
      <c r="M49" s="761"/>
      <c r="N49" s="758"/>
      <c r="O49" s="280">
        <v>5</v>
      </c>
      <c r="P49" s="281"/>
      <c r="Q49" s="282" t="str">
        <f t="shared" si="49"/>
        <v/>
      </c>
      <c r="R49" s="283"/>
      <c r="S49" s="283"/>
      <c r="T49" s="284" t="str">
        <f t="shared" si="46"/>
        <v/>
      </c>
      <c r="U49" s="283"/>
      <c r="V49" s="283"/>
      <c r="W49" s="283"/>
      <c r="X49" s="285" t="str">
        <f t="shared" si="50"/>
        <v/>
      </c>
      <c r="Y49" s="286" t="str">
        <f t="shared" si="1"/>
        <v/>
      </c>
      <c r="Z49" s="287" t="str">
        <f t="shared" si="47"/>
        <v/>
      </c>
      <c r="AA49" s="286" t="str">
        <f t="shared" si="3"/>
        <v/>
      </c>
      <c r="AB49" s="287" t="str">
        <f t="shared" si="51"/>
        <v/>
      </c>
      <c r="AC49" s="289" t="str">
        <f t="shared" ref="AC49:AC50" si="52">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290"/>
      <c r="AE49" s="291"/>
      <c r="AF49" s="292"/>
      <c r="AG49" s="293"/>
      <c r="AH49" s="293"/>
      <c r="AI49" s="291"/>
      <c r="AJ49" s="292"/>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765"/>
      <c r="B50" s="768"/>
      <c r="C50" s="768"/>
      <c r="D50" s="768"/>
      <c r="E50" s="771"/>
      <c r="F50" s="768"/>
      <c r="G50" s="774"/>
      <c r="H50" s="777"/>
      <c r="I50" s="762"/>
      <c r="J50" s="780"/>
      <c r="K50" s="762">
        <f t="shared" ca="1" si="45"/>
        <v>0</v>
      </c>
      <c r="L50" s="777"/>
      <c r="M50" s="762"/>
      <c r="N50" s="759"/>
      <c r="O50" s="280">
        <v>6</v>
      </c>
      <c r="P50" s="281"/>
      <c r="Q50" s="282" t="str">
        <f t="shared" si="49"/>
        <v/>
      </c>
      <c r="R50" s="283"/>
      <c r="S50" s="283"/>
      <c r="T50" s="284" t="str">
        <f t="shared" si="46"/>
        <v/>
      </c>
      <c r="U50" s="283"/>
      <c r="V50" s="283"/>
      <c r="W50" s="283"/>
      <c r="X50" s="285" t="str">
        <f t="shared" si="50"/>
        <v/>
      </c>
      <c r="Y50" s="286" t="str">
        <f t="shared" si="1"/>
        <v/>
      </c>
      <c r="Z50" s="287" t="str">
        <f t="shared" si="47"/>
        <v/>
      </c>
      <c r="AA50" s="286" t="str">
        <f t="shared" si="3"/>
        <v/>
      </c>
      <c r="AB50" s="287" t="str">
        <f t="shared" si="51"/>
        <v/>
      </c>
      <c r="AC50" s="289" t="str">
        <f t="shared" si="52"/>
        <v/>
      </c>
      <c r="AD50" s="290"/>
      <c r="AE50" s="291"/>
      <c r="AF50" s="292"/>
      <c r="AG50" s="293"/>
      <c r="AH50" s="293"/>
      <c r="AI50" s="291"/>
      <c r="AJ50" s="292"/>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763">
        <v>8</v>
      </c>
      <c r="B51" s="766"/>
      <c r="C51" s="766"/>
      <c r="D51" s="766"/>
      <c r="E51" s="769"/>
      <c r="F51" s="766"/>
      <c r="G51" s="772"/>
      <c r="H51" s="775" t="str">
        <f>IF(G51&lt;=0,"",IF(G51&lt;=2,"Muy Baja",IF(G51&lt;=24,"Baja",IF(G51&lt;=500,"Media",IF(G51&lt;=5000,"Alta","Muy Alta")))))</f>
        <v/>
      </c>
      <c r="I51" s="760" t="str">
        <f>IF(H51="","",IF(H51="Muy Baja",0.2,IF(H51="Baja",0.4,IF(H51="Media",0.6,IF(H51="Alta",0.8,IF(H51="Muy Alta",1,))))))</f>
        <v/>
      </c>
      <c r="J51" s="778"/>
      <c r="K51" s="760">
        <f>IF(NOT(ISERROR(MATCH(J51,'[12]Tabla Impacto'!$B$221:$B$223,0))),'[12]Tabla Impacto'!$F$223&amp;"Por favor no seleccionar los criterios de impacto(Afectación Económica o presupuestal y Pérdida Reputacional)",J51)</f>
        <v>0</v>
      </c>
      <c r="L51" s="775" t="str">
        <f>IF(OR(K51='[12]Tabla Impacto'!$C$11,K51='[12]Tabla Impacto'!$D$11),"Leve",IF(OR(K51='[12]Tabla Impacto'!$C$12,K51='[12]Tabla Impacto'!$D$12),"Menor",IF(OR(K51='[12]Tabla Impacto'!$C$13,K51='[12]Tabla Impacto'!$D$13),"Moderado",IF(OR(K51='[12]Tabla Impacto'!$C$14,K51='[12]Tabla Impacto'!$D$14),"Mayor",IF(OR(K51='[12]Tabla Impacto'!$C$15,K51='[12]Tabla Impacto'!$D$15),"Catastrófico","")))))</f>
        <v/>
      </c>
      <c r="M51" s="760" t="str">
        <f>IF(L51="","",IF(L51="Leve",0.2,IF(L51="Menor",0.4,IF(L51="Moderado",0.6,IF(L51="Mayor",0.8,IF(L51="Catastrófico",1,))))))</f>
        <v/>
      </c>
      <c r="N51" s="757"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280">
        <v>1</v>
      </c>
      <c r="P51" s="281"/>
      <c r="Q51" s="282" t="str">
        <f>IF(OR(R51="Preventivo",R51="Detectivo"),"Probabilidad",IF(R51="Correctivo","Impacto",""))</f>
        <v/>
      </c>
      <c r="R51" s="283"/>
      <c r="S51" s="283"/>
      <c r="T51" s="284" t="str">
        <f>IF(AND(R51="Preventivo",S51="Automático"),"50%",IF(AND(R51="Preventivo",S51="Manual"),"40%",IF(AND(R51="Detectivo",S51="Automático"),"40%",IF(AND(R51="Detectivo",S51="Manual"),"30%",IF(AND(R51="Correctivo",S51="Automático"),"35%",IF(AND(R51="Correctivo",S51="Manual"),"25%",""))))))</f>
        <v/>
      </c>
      <c r="U51" s="283"/>
      <c r="V51" s="283"/>
      <c r="W51" s="283"/>
      <c r="X51" s="285" t="str">
        <f>IFERROR(IF(Q51="Probabilidad",(I51-(+I51*T51)),IF(Q51="Impacto",I51,"")),"")</f>
        <v/>
      </c>
      <c r="Y51" s="286" t="str">
        <f>IFERROR(IF(X51="","",IF(X51&lt;=0.2,"Muy Baja",IF(X51&lt;=0.4,"Baja",IF(X51&lt;=0.6,"Media",IF(X51&lt;=0.8,"Alta","Muy Alta"))))),"")</f>
        <v/>
      </c>
      <c r="Z51" s="287" t="str">
        <f>+X51</f>
        <v/>
      </c>
      <c r="AA51" s="286" t="str">
        <f>IFERROR(IF(AB51="","",IF(AB51&lt;=0.2,"Leve",IF(AB51&lt;=0.4,"Menor",IF(AB51&lt;=0.6,"Moderado",IF(AB51&lt;=0.8,"Mayor","Catastrófico"))))),"")</f>
        <v/>
      </c>
      <c r="AB51" s="287" t="str">
        <f>IFERROR(IF(Q51="Impacto",(M51-(+M51*T51)),IF(Q51="Probabilidad",M51,"")),"")</f>
        <v/>
      </c>
      <c r="AC51" s="28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290"/>
      <c r="AE51" s="291"/>
      <c r="AF51" s="292"/>
      <c r="AG51" s="293"/>
      <c r="AH51" s="293"/>
      <c r="AI51" s="291"/>
      <c r="AJ51" s="292"/>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764"/>
      <c r="B52" s="767"/>
      <c r="C52" s="767"/>
      <c r="D52" s="767"/>
      <c r="E52" s="770"/>
      <c r="F52" s="767"/>
      <c r="G52" s="773"/>
      <c r="H52" s="776"/>
      <c r="I52" s="761"/>
      <c r="J52" s="779"/>
      <c r="K52" s="761">
        <f ca="1">IF(NOT(ISERROR(MATCH(J52,_xlfn.ANCHORARRAY(E63),0))),I65&amp;"Por favor no seleccionar los criterios de impacto",J52)</f>
        <v>0</v>
      </c>
      <c r="L52" s="776"/>
      <c r="M52" s="761"/>
      <c r="N52" s="758"/>
      <c r="O52" s="280">
        <v>2</v>
      </c>
      <c r="P52" s="281"/>
      <c r="Q52" s="282" t="str">
        <f>IF(OR(R52="Preventivo",R52="Detectivo"),"Probabilidad",IF(R52="Correctivo","Impacto",""))</f>
        <v/>
      </c>
      <c r="R52" s="283"/>
      <c r="S52" s="283"/>
      <c r="T52" s="284" t="str">
        <f t="shared" ref="T52:T56" si="53">IF(AND(R52="Preventivo",S52="Automático"),"50%",IF(AND(R52="Preventivo",S52="Manual"),"40%",IF(AND(R52="Detectivo",S52="Automático"),"40%",IF(AND(R52="Detectivo",S52="Manual"),"30%",IF(AND(R52="Correctivo",S52="Automático"),"35%",IF(AND(R52="Correctivo",S52="Manual"),"25%",""))))))</f>
        <v/>
      </c>
      <c r="U52" s="283"/>
      <c r="V52" s="283"/>
      <c r="W52" s="283"/>
      <c r="X52" s="285" t="str">
        <f>IFERROR(IF(AND(Q51="Probabilidad",Q52="Probabilidad"),(Z51-(+Z51*T52)),IF(Q52="Probabilidad",(I51-(+I51*T52)),IF(Q52="Impacto",Z51,""))),"")</f>
        <v/>
      </c>
      <c r="Y52" s="286" t="str">
        <f t="shared" si="1"/>
        <v/>
      </c>
      <c r="Z52" s="287" t="str">
        <f t="shared" ref="Z52:Z56" si="54">+X52</f>
        <v/>
      </c>
      <c r="AA52" s="286" t="str">
        <f t="shared" si="3"/>
        <v/>
      </c>
      <c r="AB52" s="287" t="str">
        <f>IFERROR(IF(AND(Q51="Impacto",Q52="Impacto"),(AB51-(+AB51*T52)),IF(Q52="Impacto",(M51-(+M51*T52)),IF(Q52="Probabilidad",AB51,""))),"")</f>
        <v/>
      </c>
      <c r="AC52" s="289" t="str">
        <f t="shared" ref="AC52:AC53" si="55">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290"/>
      <c r="AE52" s="291"/>
      <c r="AF52" s="292"/>
      <c r="AG52" s="293"/>
      <c r="AH52" s="293"/>
      <c r="AI52" s="291"/>
      <c r="AJ52" s="292"/>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764"/>
      <c r="B53" s="767"/>
      <c r="C53" s="767"/>
      <c r="D53" s="767"/>
      <c r="E53" s="770"/>
      <c r="F53" s="767"/>
      <c r="G53" s="773"/>
      <c r="H53" s="776"/>
      <c r="I53" s="761"/>
      <c r="J53" s="779"/>
      <c r="K53" s="761">
        <f ca="1">IF(NOT(ISERROR(MATCH(J53,_xlfn.ANCHORARRAY(E64),0))),I66&amp;"Por favor no seleccionar los criterios de impacto",J53)</f>
        <v>0</v>
      </c>
      <c r="L53" s="776"/>
      <c r="M53" s="761"/>
      <c r="N53" s="758"/>
      <c r="O53" s="280">
        <v>3</v>
      </c>
      <c r="P53" s="294"/>
      <c r="Q53" s="282" t="str">
        <f>IF(OR(R53="Preventivo",R53="Detectivo"),"Probabilidad",IF(R53="Correctivo","Impacto",""))</f>
        <v/>
      </c>
      <c r="R53" s="283"/>
      <c r="S53" s="283"/>
      <c r="T53" s="284" t="str">
        <f t="shared" si="53"/>
        <v/>
      </c>
      <c r="U53" s="283"/>
      <c r="V53" s="283"/>
      <c r="W53" s="283"/>
      <c r="X53" s="285" t="str">
        <f>IFERROR(IF(AND(Q52="Probabilidad",Q53="Probabilidad"),(Z52-(+Z52*T53)),IF(AND(Q52="Impacto",Q53="Probabilidad"),(Z51-(+Z51*T53)),IF(Q53="Impacto",Z52,""))),"")</f>
        <v/>
      </c>
      <c r="Y53" s="286" t="str">
        <f t="shared" si="1"/>
        <v/>
      </c>
      <c r="Z53" s="287" t="str">
        <f t="shared" si="54"/>
        <v/>
      </c>
      <c r="AA53" s="286" t="str">
        <f t="shared" si="3"/>
        <v/>
      </c>
      <c r="AB53" s="287" t="str">
        <f>IFERROR(IF(AND(Q52="Impacto",Q53="Impacto"),(AB52-(+AB52*T53)),IF(AND(Q52="Probabilidad",Q53="Impacto"),(AB51-(+AB51*T53)),IF(Q53="Probabilidad",AB52,""))),"")</f>
        <v/>
      </c>
      <c r="AC53" s="289" t="str">
        <f t="shared" si="55"/>
        <v/>
      </c>
      <c r="AD53" s="290"/>
      <c r="AE53" s="291"/>
      <c r="AF53" s="292"/>
      <c r="AG53" s="293"/>
      <c r="AH53" s="293"/>
      <c r="AI53" s="291"/>
      <c r="AJ53" s="292"/>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764"/>
      <c r="B54" s="767"/>
      <c r="C54" s="767"/>
      <c r="D54" s="767"/>
      <c r="E54" s="770"/>
      <c r="F54" s="767"/>
      <c r="G54" s="773"/>
      <c r="H54" s="776"/>
      <c r="I54" s="761"/>
      <c r="J54" s="779"/>
      <c r="K54" s="761">
        <f ca="1">IF(NOT(ISERROR(MATCH(J54,_xlfn.ANCHORARRAY(E65),0))),I67&amp;"Por favor no seleccionar los criterios de impacto",J54)</f>
        <v>0</v>
      </c>
      <c r="L54" s="776"/>
      <c r="M54" s="761"/>
      <c r="N54" s="758"/>
      <c r="O54" s="280">
        <v>4</v>
      </c>
      <c r="P54" s="281"/>
      <c r="Q54" s="282" t="str">
        <f t="shared" ref="Q54:Q56" si="56">IF(OR(R54="Preventivo",R54="Detectivo"),"Probabilidad",IF(R54="Correctivo","Impacto",""))</f>
        <v/>
      </c>
      <c r="R54" s="283"/>
      <c r="S54" s="283"/>
      <c r="T54" s="284" t="str">
        <f t="shared" si="53"/>
        <v/>
      </c>
      <c r="U54" s="283"/>
      <c r="V54" s="283"/>
      <c r="W54" s="283"/>
      <c r="X54" s="285" t="str">
        <f t="shared" ref="X54:X56" si="57">IFERROR(IF(AND(Q53="Probabilidad",Q54="Probabilidad"),(Z53-(+Z53*T54)),IF(AND(Q53="Impacto",Q54="Probabilidad"),(Z52-(+Z52*T54)),IF(Q54="Impacto",Z53,""))),"")</f>
        <v/>
      </c>
      <c r="Y54" s="286" t="str">
        <f t="shared" si="1"/>
        <v/>
      </c>
      <c r="Z54" s="287" t="str">
        <f t="shared" si="54"/>
        <v/>
      </c>
      <c r="AA54" s="286" t="str">
        <f t="shared" si="3"/>
        <v/>
      </c>
      <c r="AB54" s="287" t="str">
        <f t="shared" ref="AB54:AB56" si="58">IFERROR(IF(AND(Q53="Impacto",Q54="Impacto"),(AB53-(+AB53*T54)),IF(AND(Q53="Probabilidad",Q54="Impacto"),(AB52-(+AB52*T54)),IF(Q54="Probabilidad",AB53,""))),"")</f>
        <v/>
      </c>
      <c r="AC54" s="28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290"/>
      <c r="AE54" s="291"/>
      <c r="AF54" s="292"/>
      <c r="AG54" s="293"/>
      <c r="AH54" s="293"/>
      <c r="AI54" s="291"/>
      <c r="AJ54" s="292"/>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764"/>
      <c r="B55" s="767"/>
      <c r="C55" s="767"/>
      <c r="D55" s="767"/>
      <c r="E55" s="770"/>
      <c r="F55" s="767"/>
      <c r="G55" s="773"/>
      <c r="H55" s="776"/>
      <c r="I55" s="761"/>
      <c r="J55" s="779"/>
      <c r="K55" s="761">
        <f ca="1">IF(NOT(ISERROR(MATCH(J55,_xlfn.ANCHORARRAY(E66),0))),I68&amp;"Por favor no seleccionar los criterios de impacto",J55)</f>
        <v>0</v>
      </c>
      <c r="L55" s="776"/>
      <c r="M55" s="761"/>
      <c r="N55" s="758"/>
      <c r="O55" s="280">
        <v>5</v>
      </c>
      <c r="P55" s="281"/>
      <c r="Q55" s="282" t="str">
        <f t="shared" si="56"/>
        <v/>
      </c>
      <c r="R55" s="283"/>
      <c r="S55" s="283"/>
      <c r="T55" s="284" t="str">
        <f t="shared" si="53"/>
        <v/>
      </c>
      <c r="U55" s="283"/>
      <c r="V55" s="283"/>
      <c r="W55" s="283"/>
      <c r="X55" s="285" t="str">
        <f t="shared" si="57"/>
        <v/>
      </c>
      <c r="Y55" s="286" t="str">
        <f t="shared" si="1"/>
        <v/>
      </c>
      <c r="Z55" s="287" t="str">
        <f t="shared" si="54"/>
        <v/>
      </c>
      <c r="AA55" s="286" t="str">
        <f t="shared" si="3"/>
        <v/>
      </c>
      <c r="AB55" s="287" t="str">
        <f t="shared" si="58"/>
        <v/>
      </c>
      <c r="AC55" s="289" t="str">
        <f t="shared" ref="AC55:AC56" si="59">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290"/>
      <c r="AE55" s="291"/>
      <c r="AF55" s="292"/>
      <c r="AG55" s="293"/>
      <c r="AH55" s="293"/>
      <c r="AI55" s="291"/>
      <c r="AJ55" s="292"/>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765"/>
      <c r="B56" s="768"/>
      <c r="C56" s="768"/>
      <c r="D56" s="768"/>
      <c r="E56" s="771"/>
      <c r="F56" s="768"/>
      <c r="G56" s="774"/>
      <c r="H56" s="777"/>
      <c r="I56" s="762"/>
      <c r="J56" s="780"/>
      <c r="K56" s="762">
        <f ca="1">IF(NOT(ISERROR(MATCH(J56,_xlfn.ANCHORARRAY(E67),0))),I69&amp;"Por favor no seleccionar los criterios de impacto",J56)</f>
        <v>0</v>
      </c>
      <c r="L56" s="777"/>
      <c r="M56" s="762"/>
      <c r="N56" s="759"/>
      <c r="O56" s="280">
        <v>6</v>
      </c>
      <c r="P56" s="281"/>
      <c r="Q56" s="282" t="str">
        <f t="shared" si="56"/>
        <v/>
      </c>
      <c r="R56" s="283"/>
      <c r="S56" s="283"/>
      <c r="T56" s="284" t="str">
        <f t="shared" si="53"/>
        <v/>
      </c>
      <c r="U56" s="283"/>
      <c r="V56" s="283"/>
      <c r="W56" s="283"/>
      <c r="X56" s="285" t="str">
        <f t="shared" si="57"/>
        <v/>
      </c>
      <c r="Y56" s="286" t="str">
        <f t="shared" si="1"/>
        <v/>
      </c>
      <c r="Z56" s="287" t="str">
        <f t="shared" si="54"/>
        <v/>
      </c>
      <c r="AA56" s="286" t="str">
        <f t="shared" si="3"/>
        <v/>
      </c>
      <c r="AB56" s="287" t="str">
        <f t="shared" si="58"/>
        <v/>
      </c>
      <c r="AC56" s="289" t="str">
        <f t="shared" si="59"/>
        <v/>
      </c>
      <c r="AD56" s="290"/>
      <c r="AE56" s="291"/>
      <c r="AF56" s="292"/>
      <c r="AG56" s="293"/>
      <c r="AH56" s="293"/>
      <c r="AI56" s="291"/>
      <c r="AJ56" s="292"/>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763">
        <v>9</v>
      </c>
      <c r="B57" s="766"/>
      <c r="C57" s="766"/>
      <c r="D57" s="766"/>
      <c r="E57" s="769"/>
      <c r="F57" s="766"/>
      <c r="G57" s="772"/>
      <c r="H57" s="775" t="str">
        <f>IF(G57&lt;=0,"",IF(G57&lt;=2,"Muy Baja",IF(G57&lt;=24,"Baja",IF(G57&lt;=500,"Media",IF(G57&lt;=5000,"Alta","Muy Alta")))))</f>
        <v/>
      </c>
      <c r="I57" s="760" t="str">
        <f>IF(H57="","",IF(H57="Muy Baja",0.2,IF(H57="Baja",0.4,IF(H57="Media",0.6,IF(H57="Alta",0.8,IF(H57="Muy Alta",1,))))))</f>
        <v/>
      </c>
      <c r="J57" s="778"/>
      <c r="K57" s="760">
        <f>IF(NOT(ISERROR(MATCH(J57,'[12]Tabla Impacto'!$B$221:$B$223,0))),'[12]Tabla Impacto'!$F$223&amp;"Por favor no seleccionar los criterios de impacto(Afectación Económica o presupuestal y Pérdida Reputacional)",J57)</f>
        <v>0</v>
      </c>
      <c r="L57" s="775" t="str">
        <f>IF(OR(K57='[12]Tabla Impacto'!$C$11,K57='[12]Tabla Impacto'!$D$11),"Leve",IF(OR(K57='[12]Tabla Impacto'!$C$12,K57='[12]Tabla Impacto'!$D$12),"Menor",IF(OR(K57='[12]Tabla Impacto'!$C$13,K57='[12]Tabla Impacto'!$D$13),"Moderado",IF(OR(K57='[12]Tabla Impacto'!$C$14,K57='[12]Tabla Impacto'!$D$14),"Mayor",IF(OR(K57='[12]Tabla Impacto'!$C$15,K57='[12]Tabla Impacto'!$D$15),"Catastrófico","")))))</f>
        <v/>
      </c>
      <c r="M57" s="760" t="str">
        <f>IF(L57="","",IF(L57="Leve",0.2,IF(L57="Menor",0.4,IF(L57="Moderado",0.6,IF(L57="Mayor",0.8,IF(L57="Catastrófico",1,))))))</f>
        <v/>
      </c>
      <c r="N57" s="757"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280">
        <v>1</v>
      </c>
      <c r="P57" s="281"/>
      <c r="Q57" s="282" t="str">
        <f>IF(OR(R57="Preventivo",R57="Detectivo"),"Probabilidad",IF(R57="Correctivo","Impacto",""))</f>
        <v/>
      </c>
      <c r="R57" s="283"/>
      <c r="S57" s="283"/>
      <c r="T57" s="284" t="str">
        <f>IF(AND(R57="Preventivo",S57="Automático"),"50%",IF(AND(R57="Preventivo",S57="Manual"),"40%",IF(AND(R57="Detectivo",S57="Automático"),"40%",IF(AND(R57="Detectivo",S57="Manual"),"30%",IF(AND(R57="Correctivo",S57="Automático"),"35%",IF(AND(R57="Correctivo",S57="Manual"),"25%",""))))))</f>
        <v/>
      </c>
      <c r="U57" s="283"/>
      <c r="V57" s="283"/>
      <c r="W57" s="283"/>
      <c r="X57" s="285" t="str">
        <f>IFERROR(IF(Q57="Probabilidad",(I57-(+I57*T57)),IF(Q57="Impacto",I57,"")),"")</f>
        <v/>
      </c>
      <c r="Y57" s="286" t="str">
        <f>IFERROR(IF(X57="","",IF(X57&lt;=0.2,"Muy Baja",IF(X57&lt;=0.4,"Baja",IF(X57&lt;=0.6,"Media",IF(X57&lt;=0.8,"Alta","Muy Alta"))))),"")</f>
        <v/>
      </c>
      <c r="Z57" s="287" t="str">
        <f>+X57</f>
        <v/>
      </c>
      <c r="AA57" s="286" t="str">
        <f>IFERROR(IF(AB57="","",IF(AB57&lt;=0.2,"Leve",IF(AB57&lt;=0.4,"Menor",IF(AB57&lt;=0.6,"Moderado",IF(AB57&lt;=0.8,"Mayor","Catastrófico"))))),"")</f>
        <v/>
      </c>
      <c r="AB57" s="287" t="str">
        <f>IFERROR(IF(Q57="Impacto",(M57-(+M57*T57)),IF(Q57="Probabilidad",M57,"")),"")</f>
        <v/>
      </c>
      <c r="AC57" s="28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290"/>
      <c r="AE57" s="291"/>
      <c r="AF57" s="292"/>
      <c r="AG57" s="293"/>
      <c r="AH57" s="293"/>
      <c r="AI57" s="291"/>
      <c r="AJ57" s="292"/>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764"/>
      <c r="B58" s="767"/>
      <c r="C58" s="767"/>
      <c r="D58" s="767"/>
      <c r="E58" s="770"/>
      <c r="F58" s="767"/>
      <c r="G58" s="773"/>
      <c r="H58" s="776"/>
      <c r="I58" s="761"/>
      <c r="J58" s="779"/>
      <c r="K58" s="761">
        <f ca="1">IF(NOT(ISERROR(MATCH(J58,_xlfn.ANCHORARRAY(E69),0))),I71&amp;"Por favor no seleccionar los criterios de impacto",J58)</f>
        <v>0</v>
      </c>
      <c r="L58" s="776"/>
      <c r="M58" s="761"/>
      <c r="N58" s="758"/>
      <c r="O58" s="280">
        <v>2</v>
      </c>
      <c r="P58" s="281"/>
      <c r="Q58" s="282" t="str">
        <f>IF(OR(R58="Preventivo",R58="Detectivo"),"Probabilidad",IF(R58="Correctivo","Impacto",""))</f>
        <v/>
      </c>
      <c r="R58" s="283"/>
      <c r="S58" s="283"/>
      <c r="T58" s="284" t="str">
        <f t="shared" ref="T58:T62" si="60">IF(AND(R58="Preventivo",S58="Automático"),"50%",IF(AND(R58="Preventivo",S58="Manual"),"40%",IF(AND(R58="Detectivo",S58="Automático"),"40%",IF(AND(R58="Detectivo",S58="Manual"),"30%",IF(AND(R58="Correctivo",S58="Automático"),"35%",IF(AND(R58="Correctivo",S58="Manual"),"25%",""))))))</f>
        <v/>
      </c>
      <c r="U58" s="283"/>
      <c r="V58" s="283"/>
      <c r="W58" s="283"/>
      <c r="X58" s="285" t="str">
        <f>IFERROR(IF(AND(Q57="Probabilidad",Q58="Probabilidad"),(Z57-(+Z57*T58)),IF(Q58="Probabilidad",(I57-(+I57*T58)),IF(Q58="Impacto",Z57,""))),"")</f>
        <v/>
      </c>
      <c r="Y58" s="286" t="str">
        <f t="shared" si="1"/>
        <v/>
      </c>
      <c r="Z58" s="287" t="str">
        <f t="shared" ref="Z58:Z62" si="61">+X58</f>
        <v/>
      </c>
      <c r="AA58" s="286" t="str">
        <f t="shared" si="3"/>
        <v/>
      </c>
      <c r="AB58" s="287" t="str">
        <f>IFERROR(IF(AND(Q57="Impacto",Q58="Impacto"),(AB57-(+AB57*T58)),IF(Q58="Impacto",(M57-(+M57*T58)),IF(Q58="Probabilidad",AB57,""))),"")</f>
        <v/>
      </c>
      <c r="AC58" s="289" t="str">
        <f t="shared" ref="AC58:AC59" si="6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290"/>
      <c r="AE58" s="291"/>
      <c r="AF58" s="292"/>
      <c r="AG58" s="293"/>
      <c r="AH58" s="293"/>
      <c r="AI58" s="291"/>
      <c r="AJ58" s="292"/>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764"/>
      <c r="B59" s="767"/>
      <c r="C59" s="767"/>
      <c r="D59" s="767"/>
      <c r="E59" s="770"/>
      <c r="F59" s="767"/>
      <c r="G59" s="773"/>
      <c r="H59" s="776"/>
      <c r="I59" s="761"/>
      <c r="J59" s="779"/>
      <c r="K59" s="761">
        <f ca="1">IF(NOT(ISERROR(MATCH(J59,_xlfn.ANCHORARRAY(E70),0))),I72&amp;"Por favor no seleccionar los criterios de impacto",J59)</f>
        <v>0</v>
      </c>
      <c r="L59" s="776"/>
      <c r="M59" s="761"/>
      <c r="N59" s="758"/>
      <c r="O59" s="280">
        <v>3</v>
      </c>
      <c r="P59" s="294"/>
      <c r="Q59" s="282" t="str">
        <f>IF(OR(R59="Preventivo",R59="Detectivo"),"Probabilidad",IF(R59="Correctivo","Impacto",""))</f>
        <v/>
      </c>
      <c r="R59" s="283"/>
      <c r="S59" s="283"/>
      <c r="T59" s="284" t="str">
        <f t="shared" si="60"/>
        <v/>
      </c>
      <c r="U59" s="283"/>
      <c r="V59" s="283"/>
      <c r="W59" s="283"/>
      <c r="X59" s="285" t="str">
        <f>IFERROR(IF(AND(Q58="Probabilidad",Q59="Probabilidad"),(Z58-(+Z58*T59)),IF(AND(Q58="Impacto",Q59="Probabilidad"),(Z57-(+Z57*T59)),IF(Q59="Impacto",Z58,""))),"")</f>
        <v/>
      </c>
      <c r="Y59" s="286" t="str">
        <f t="shared" si="1"/>
        <v/>
      </c>
      <c r="Z59" s="287" t="str">
        <f t="shared" si="61"/>
        <v/>
      </c>
      <c r="AA59" s="286" t="str">
        <f t="shared" si="3"/>
        <v/>
      </c>
      <c r="AB59" s="287" t="str">
        <f>IFERROR(IF(AND(Q58="Impacto",Q59="Impacto"),(AB58-(+AB58*T59)),IF(AND(Q58="Probabilidad",Q59="Impacto"),(AB57-(+AB57*T59)),IF(Q59="Probabilidad",AB58,""))),"")</f>
        <v/>
      </c>
      <c r="AC59" s="289" t="str">
        <f t="shared" si="62"/>
        <v/>
      </c>
      <c r="AD59" s="290"/>
      <c r="AE59" s="291"/>
      <c r="AF59" s="292"/>
      <c r="AG59" s="293"/>
      <c r="AH59" s="293"/>
      <c r="AI59" s="291"/>
      <c r="AJ59" s="292"/>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764"/>
      <c r="B60" s="767"/>
      <c r="C60" s="767"/>
      <c r="D60" s="767"/>
      <c r="E60" s="770"/>
      <c r="F60" s="767"/>
      <c r="G60" s="773"/>
      <c r="H60" s="776"/>
      <c r="I60" s="761"/>
      <c r="J60" s="779"/>
      <c r="K60" s="761">
        <f ca="1">IF(NOT(ISERROR(MATCH(J60,_xlfn.ANCHORARRAY(E71),0))),I73&amp;"Por favor no seleccionar los criterios de impacto",J60)</f>
        <v>0</v>
      </c>
      <c r="L60" s="776"/>
      <c r="M60" s="761"/>
      <c r="N60" s="758"/>
      <c r="O60" s="280">
        <v>4</v>
      </c>
      <c r="P60" s="281"/>
      <c r="Q60" s="282" t="str">
        <f t="shared" ref="Q60:Q62" si="63">IF(OR(R60="Preventivo",R60="Detectivo"),"Probabilidad",IF(R60="Correctivo","Impacto",""))</f>
        <v/>
      </c>
      <c r="R60" s="283"/>
      <c r="S60" s="283"/>
      <c r="T60" s="284" t="str">
        <f t="shared" si="60"/>
        <v/>
      </c>
      <c r="U60" s="283"/>
      <c r="V60" s="283"/>
      <c r="W60" s="283"/>
      <c r="X60" s="285" t="str">
        <f t="shared" ref="X60:X62" si="64">IFERROR(IF(AND(Q59="Probabilidad",Q60="Probabilidad"),(Z59-(+Z59*T60)),IF(AND(Q59="Impacto",Q60="Probabilidad"),(Z58-(+Z58*T60)),IF(Q60="Impacto",Z59,""))),"")</f>
        <v/>
      </c>
      <c r="Y60" s="286" t="str">
        <f t="shared" si="1"/>
        <v/>
      </c>
      <c r="Z60" s="287" t="str">
        <f t="shared" si="61"/>
        <v/>
      </c>
      <c r="AA60" s="286" t="str">
        <f t="shared" si="3"/>
        <v/>
      </c>
      <c r="AB60" s="287" t="str">
        <f t="shared" ref="AB60:AB62" si="65">IFERROR(IF(AND(Q59="Impacto",Q60="Impacto"),(AB59-(+AB59*T60)),IF(AND(Q59="Probabilidad",Q60="Impacto"),(AB58-(+AB58*T60)),IF(Q60="Probabilidad",AB59,""))),"")</f>
        <v/>
      </c>
      <c r="AC60" s="289"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290"/>
      <c r="AE60" s="291"/>
      <c r="AF60" s="292"/>
      <c r="AG60" s="293"/>
      <c r="AH60" s="293"/>
      <c r="AI60" s="291"/>
      <c r="AJ60" s="292"/>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764"/>
      <c r="B61" s="767"/>
      <c r="C61" s="767"/>
      <c r="D61" s="767"/>
      <c r="E61" s="770"/>
      <c r="F61" s="767"/>
      <c r="G61" s="773"/>
      <c r="H61" s="776"/>
      <c r="I61" s="761"/>
      <c r="J61" s="779"/>
      <c r="K61" s="761">
        <f ca="1">IF(NOT(ISERROR(MATCH(J61,_xlfn.ANCHORARRAY(E72),0))),I74&amp;"Por favor no seleccionar los criterios de impacto",J61)</f>
        <v>0</v>
      </c>
      <c r="L61" s="776"/>
      <c r="M61" s="761"/>
      <c r="N61" s="758"/>
      <c r="O61" s="280">
        <v>5</v>
      </c>
      <c r="P61" s="281"/>
      <c r="Q61" s="282" t="str">
        <f t="shared" si="63"/>
        <v/>
      </c>
      <c r="R61" s="283"/>
      <c r="S61" s="283"/>
      <c r="T61" s="284" t="str">
        <f t="shared" si="60"/>
        <v/>
      </c>
      <c r="U61" s="283"/>
      <c r="V61" s="283"/>
      <c r="W61" s="283"/>
      <c r="X61" s="285" t="str">
        <f t="shared" si="64"/>
        <v/>
      </c>
      <c r="Y61" s="286" t="str">
        <f t="shared" si="1"/>
        <v/>
      </c>
      <c r="Z61" s="287" t="str">
        <f t="shared" si="61"/>
        <v/>
      </c>
      <c r="AA61" s="286" t="str">
        <f t="shared" si="3"/>
        <v/>
      </c>
      <c r="AB61" s="287" t="str">
        <f t="shared" si="65"/>
        <v/>
      </c>
      <c r="AC61" s="289" t="str">
        <f t="shared" ref="AC61:AC62" si="6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290"/>
      <c r="AE61" s="291"/>
      <c r="AF61" s="292"/>
      <c r="AG61" s="293"/>
      <c r="AH61" s="293"/>
      <c r="AI61" s="291"/>
      <c r="AJ61" s="292"/>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765"/>
      <c r="B62" s="768"/>
      <c r="C62" s="768"/>
      <c r="D62" s="768"/>
      <c r="E62" s="771"/>
      <c r="F62" s="768"/>
      <c r="G62" s="774"/>
      <c r="H62" s="777"/>
      <c r="I62" s="762"/>
      <c r="J62" s="780"/>
      <c r="K62" s="762">
        <f ca="1">IF(NOT(ISERROR(MATCH(J62,_xlfn.ANCHORARRAY(E73),0))),I75&amp;"Por favor no seleccionar los criterios de impacto",J62)</f>
        <v>0</v>
      </c>
      <c r="L62" s="777"/>
      <c r="M62" s="762"/>
      <c r="N62" s="759"/>
      <c r="O62" s="280">
        <v>6</v>
      </c>
      <c r="P62" s="281"/>
      <c r="Q62" s="282" t="str">
        <f t="shared" si="63"/>
        <v/>
      </c>
      <c r="R62" s="283"/>
      <c r="S62" s="283"/>
      <c r="T62" s="284" t="str">
        <f t="shared" si="60"/>
        <v/>
      </c>
      <c r="U62" s="283"/>
      <c r="V62" s="283"/>
      <c r="W62" s="283"/>
      <c r="X62" s="285" t="str">
        <f t="shared" si="64"/>
        <v/>
      </c>
      <c r="Y62" s="286" t="str">
        <f t="shared" si="1"/>
        <v/>
      </c>
      <c r="Z62" s="287" t="str">
        <f t="shared" si="61"/>
        <v/>
      </c>
      <c r="AA62" s="286" t="str">
        <f t="shared" si="3"/>
        <v/>
      </c>
      <c r="AB62" s="287" t="str">
        <f t="shared" si="65"/>
        <v/>
      </c>
      <c r="AC62" s="289" t="str">
        <f t="shared" si="66"/>
        <v/>
      </c>
      <c r="AD62" s="290"/>
      <c r="AE62" s="291"/>
      <c r="AF62" s="292"/>
      <c r="AG62" s="293"/>
      <c r="AH62" s="293"/>
      <c r="AI62" s="291"/>
      <c r="AJ62" s="292"/>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763">
        <v>10</v>
      </c>
      <c r="B63" s="766"/>
      <c r="C63" s="766"/>
      <c r="D63" s="766"/>
      <c r="E63" s="769"/>
      <c r="F63" s="766"/>
      <c r="G63" s="772"/>
      <c r="H63" s="775" t="str">
        <f>IF(G63&lt;=0,"",IF(G63&lt;=2,"Muy Baja",IF(G63&lt;=24,"Baja",IF(G63&lt;=500,"Media",IF(G63&lt;=5000,"Alta","Muy Alta")))))</f>
        <v/>
      </c>
      <c r="I63" s="760" t="str">
        <f>IF(H63="","",IF(H63="Muy Baja",0.2,IF(H63="Baja",0.4,IF(H63="Media",0.6,IF(H63="Alta",0.8,IF(H63="Muy Alta",1,))))))</f>
        <v/>
      </c>
      <c r="J63" s="778"/>
      <c r="K63" s="760">
        <f>IF(NOT(ISERROR(MATCH(J63,'[12]Tabla Impacto'!$B$221:$B$223,0))),'[12]Tabla Impacto'!$F$223&amp;"Por favor no seleccionar los criterios de impacto(Afectación Económica o presupuestal y Pérdida Reputacional)",J63)</f>
        <v>0</v>
      </c>
      <c r="L63" s="775" t="str">
        <f>IF(OR(K63='[12]Tabla Impacto'!$C$11,K63='[12]Tabla Impacto'!$D$11),"Leve",IF(OR(K63='[12]Tabla Impacto'!$C$12,K63='[12]Tabla Impacto'!$D$12),"Menor",IF(OR(K63='[12]Tabla Impacto'!$C$13,K63='[12]Tabla Impacto'!$D$13),"Moderado",IF(OR(K63='[12]Tabla Impacto'!$C$14,K63='[12]Tabla Impacto'!$D$14),"Mayor",IF(OR(K63='[12]Tabla Impacto'!$C$15,K63='[12]Tabla Impacto'!$D$15),"Catastrófico","")))))</f>
        <v/>
      </c>
      <c r="M63" s="760" t="str">
        <f>IF(L63="","",IF(L63="Leve",0.2,IF(L63="Menor",0.4,IF(L63="Moderado",0.6,IF(L63="Mayor",0.8,IF(L63="Catastrófico",1,))))))</f>
        <v/>
      </c>
      <c r="N63" s="757"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280">
        <v>1</v>
      </c>
      <c r="P63" s="281"/>
      <c r="Q63" s="282" t="str">
        <f>IF(OR(R63="Preventivo",R63="Detectivo"),"Probabilidad",IF(R63="Correctivo","Impacto",""))</f>
        <v/>
      </c>
      <c r="R63" s="283"/>
      <c r="S63" s="283"/>
      <c r="T63" s="284" t="str">
        <f>IF(AND(R63="Preventivo",S63="Automático"),"50%",IF(AND(R63="Preventivo",S63="Manual"),"40%",IF(AND(R63="Detectivo",S63="Automático"),"40%",IF(AND(R63="Detectivo",S63="Manual"),"30%",IF(AND(R63="Correctivo",S63="Automático"),"35%",IF(AND(R63="Correctivo",S63="Manual"),"25%",""))))))</f>
        <v/>
      </c>
      <c r="U63" s="283"/>
      <c r="V63" s="283"/>
      <c r="W63" s="283"/>
      <c r="X63" s="285" t="str">
        <f>IFERROR(IF(Q63="Probabilidad",(I63-(+I63*T63)),IF(Q63="Impacto",I63,"")),"")</f>
        <v/>
      </c>
      <c r="Y63" s="286" t="str">
        <f>IFERROR(IF(X63="","",IF(X63&lt;=0.2,"Muy Baja",IF(X63&lt;=0.4,"Baja",IF(X63&lt;=0.6,"Media",IF(X63&lt;=0.8,"Alta","Muy Alta"))))),"")</f>
        <v/>
      </c>
      <c r="Z63" s="287" t="str">
        <f>+X63</f>
        <v/>
      </c>
      <c r="AA63" s="286" t="str">
        <f>IFERROR(IF(AB63="","",IF(AB63&lt;=0.2,"Leve",IF(AB63&lt;=0.4,"Menor",IF(AB63&lt;=0.6,"Moderado",IF(AB63&lt;=0.8,"Mayor","Catastrófico"))))),"")</f>
        <v/>
      </c>
      <c r="AB63" s="287" t="str">
        <f>IFERROR(IF(Q63="Impacto",(M63-(+M63*T63)),IF(Q63="Probabilidad",M63,"")),"")</f>
        <v/>
      </c>
      <c r="AC63" s="28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290"/>
      <c r="AE63" s="291"/>
      <c r="AF63" s="292"/>
      <c r="AG63" s="293"/>
      <c r="AH63" s="293"/>
      <c r="AI63" s="291"/>
      <c r="AJ63" s="292"/>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764"/>
      <c r="B64" s="767"/>
      <c r="C64" s="767"/>
      <c r="D64" s="767"/>
      <c r="E64" s="770"/>
      <c r="F64" s="767"/>
      <c r="G64" s="773"/>
      <c r="H64" s="776"/>
      <c r="I64" s="761"/>
      <c r="J64" s="779"/>
      <c r="K64" s="761">
        <f ca="1">IF(NOT(ISERROR(MATCH(J64,_xlfn.ANCHORARRAY(E75),0))),I77&amp;"Por favor no seleccionar los criterios de impacto",J64)</f>
        <v>0</v>
      </c>
      <c r="L64" s="776"/>
      <c r="M64" s="761"/>
      <c r="N64" s="758"/>
      <c r="O64" s="280">
        <v>2</v>
      </c>
      <c r="P64" s="281"/>
      <c r="Q64" s="282" t="str">
        <f>IF(OR(R64="Preventivo",R64="Detectivo"),"Probabilidad",IF(R64="Correctivo","Impacto",""))</f>
        <v/>
      </c>
      <c r="R64" s="283"/>
      <c r="S64" s="283"/>
      <c r="T64" s="284" t="str">
        <f t="shared" ref="T64:T68" si="67">IF(AND(R64="Preventivo",S64="Automático"),"50%",IF(AND(R64="Preventivo",S64="Manual"),"40%",IF(AND(R64="Detectivo",S64="Automático"),"40%",IF(AND(R64="Detectivo",S64="Manual"),"30%",IF(AND(R64="Correctivo",S64="Automático"),"35%",IF(AND(R64="Correctivo",S64="Manual"),"25%",""))))))</f>
        <v/>
      </c>
      <c r="U64" s="283"/>
      <c r="V64" s="283"/>
      <c r="W64" s="283"/>
      <c r="X64" s="285" t="str">
        <f>IFERROR(IF(AND(Q63="Probabilidad",Q64="Probabilidad"),(Z63-(+Z63*T64)),IF(Q64="Probabilidad",(I63-(+I63*T64)),IF(Q64="Impacto",Z63,""))),"")</f>
        <v/>
      </c>
      <c r="Y64" s="286" t="str">
        <f t="shared" si="1"/>
        <v/>
      </c>
      <c r="Z64" s="287" t="str">
        <f t="shared" ref="Z64:Z68" si="68">+X64</f>
        <v/>
      </c>
      <c r="AA64" s="286" t="str">
        <f t="shared" si="3"/>
        <v/>
      </c>
      <c r="AB64" s="287" t="str">
        <f>IFERROR(IF(AND(Q63="Impacto",Q64="Impacto"),(AB63-(+AB63*T64)),IF(Q64="Impacto",(M63-(+M63*T64)),IF(Q64="Probabilidad",AB63,""))),"")</f>
        <v/>
      </c>
      <c r="AC64" s="289" t="str">
        <f t="shared" ref="AC64:AC65" si="6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290"/>
      <c r="AE64" s="291"/>
      <c r="AF64" s="292"/>
      <c r="AG64" s="293"/>
      <c r="AH64" s="293"/>
      <c r="AI64" s="291"/>
      <c r="AJ64" s="292"/>
    </row>
    <row r="65" spans="1:36" ht="151.5" customHeight="1" x14ac:dyDescent="0.3">
      <c r="A65" s="764"/>
      <c r="B65" s="767"/>
      <c r="C65" s="767"/>
      <c r="D65" s="767"/>
      <c r="E65" s="770"/>
      <c r="F65" s="767"/>
      <c r="G65" s="773"/>
      <c r="H65" s="776"/>
      <c r="I65" s="761"/>
      <c r="J65" s="779"/>
      <c r="K65" s="761">
        <f ca="1">IF(NOT(ISERROR(MATCH(J65,_xlfn.ANCHORARRAY(E76),0))),I78&amp;"Por favor no seleccionar los criterios de impacto",J65)</f>
        <v>0</v>
      </c>
      <c r="L65" s="776"/>
      <c r="M65" s="761"/>
      <c r="N65" s="758"/>
      <c r="O65" s="280">
        <v>3</v>
      </c>
      <c r="P65" s="294"/>
      <c r="Q65" s="282" t="str">
        <f>IF(OR(R65="Preventivo",R65="Detectivo"),"Probabilidad",IF(R65="Correctivo","Impacto",""))</f>
        <v/>
      </c>
      <c r="R65" s="283"/>
      <c r="S65" s="283"/>
      <c r="T65" s="284" t="str">
        <f t="shared" si="67"/>
        <v/>
      </c>
      <c r="U65" s="283"/>
      <c r="V65" s="283"/>
      <c r="W65" s="283"/>
      <c r="X65" s="285" t="str">
        <f>IFERROR(IF(AND(Q64="Probabilidad",Q65="Probabilidad"),(Z64-(+Z64*T65)),IF(AND(Q64="Impacto",Q65="Probabilidad"),(Z63-(+Z63*T65)),IF(Q65="Impacto",Z64,""))),"")</f>
        <v/>
      </c>
      <c r="Y65" s="286" t="str">
        <f t="shared" si="1"/>
        <v/>
      </c>
      <c r="Z65" s="287" t="str">
        <f t="shared" si="68"/>
        <v/>
      </c>
      <c r="AA65" s="286" t="str">
        <f t="shared" si="3"/>
        <v/>
      </c>
      <c r="AB65" s="287" t="str">
        <f>IFERROR(IF(AND(Q64="Impacto",Q65="Impacto"),(AB64-(+AB64*T65)),IF(AND(Q64="Probabilidad",Q65="Impacto"),(AB63-(+AB63*T65)),IF(Q65="Probabilidad",AB64,""))),"")</f>
        <v/>
      </c>
      <c r="AC65" s="289" t="str">
        <f t="shared" si="69"/>
        <v/>
      </c>
      <c r="AD65" s="290"/>
      <c r="AE65" s="291"/>
      <c r="AF65" s="292"/>
      <c r="AG65" s="293"/>
      <c r="AH65" s="293"/>
      <c r="AI65" s="291"/>
      <c r="AJ65" s="292"/>
    </row>
    <row r="66" spans="1:36" ht="20.25" x14ac:dyDescent="0.3">
      <c r="A66" s="781"/>
      <c r="B66" s="781"/>
      <c r="C66" s="781"/>
      <c r="D66" s="781"/>
      <c r="E66" s="782"/>
      <c r="F66" s="783"/>
      <c r="G66" s="782"/>
      <c r="H66" s="782"/>
      <c r="I66" s="782"/>
      <c r="J66" s="782"/>
      <c r="K66" s="782"/>
      <c r="L66" s="782"/>
      <c r="M66" s="782"/>
      <c r="N66" s="782"/>
      <c r="O66" s="297"/>
      <c r="P66" s="297"/>
      <c r="Q66" s="297"/>
      <c r="R66" s="297"/>
      <c r="S66" s="297"/>
      <c r="T66" s="297"/>
      <c r="U66" s="297"/>
      <c r="V66" s="297"/>
      <c r="W66" s="297"/>
      <c r="X66" s="297"/>
      <c r="Y66" s="297"/>
      <c r="Z66" s="297"/>
      <c r="AA66" s="297"/>
      <c r="AB66" s="297"/>
      <c r="AC66" s="297"/>
      <c r="AD66" s="297"/>
      <c r="AE66" s="297"/>
      <c r="AF66" s="297"/>
      <c r="AG66" s="297"/>
      <c r="AH66" s="297"/>
      <c r="AI66" s="297"/>
      <c r="AJ66" s="297"/>
    </row>
    <row r="67" spans="1:36" ht="151.5" customHeight="1" x14ac:dyDescent="0.3">
      <c r="A67" s="764"/>
      <c r="B67" s="767"/>
      <c r="C67" s="767"/>
      <c r="D67" s="767"/>
      <c r="E67" s="770"/>
      <c r="F67" s="767"/>
      <c r="G67" s="773"/>
      <c r="H67" s="776"/>
      <c r="I67" s="761"/>
      <c r="J67" s="779"/>
      <c r="K67" s="761">
        <f ca="1">IF(NOT(ISERROR(MATCH(J67,_xlfn.ANCHORARRAY(E78),0))),I80&amp;"Por favor no seleccionar los criterios de impacto",J67)</f>
        <v>0</v>
      </c>
      <c r="L67" s="776"/>
      <c r="M67" s="761"/>
      <c r="N67" s="758"/>
      <c r="O67" s="280">
        <v>5</v>
      </c>
      <c r="P67" s="281"/>
      <c r="Q67" s="282" t="str">
        <f t="shared" ref="Q67:Q68" si="70">IF(OR(R67="Preventivo",R67="Detectivo"),"Probabilidad",IF(R67="Correctivo","Impacto",""))</f>
        <v/>
      </c>
      <c r="R67" s="283"/>
      <c r="S67" s="283"/>
      <c r="T67" s="284" t="str">
        <f t="shared" si="67"/>
        <v/>
      </c>
      <c r="U67" s="283"/>
      <c r="V67" s="283"/>
      <c r="W67" s="283"/>
      <c r="X67" s="285" t="str">
        <f t="shared" ref="X67:X68" si="71">IFERROR(IF(AND(Q66="Probabilidad",Q67="Probabilidad"),(Z66-(+Z66*T67)),IF(AND(Q66="Impacto",Q67="Probabilidad"),(Z65-(+Z65*T67)),IF(Q67="Impacto",Z66,""))),"")</f>
        <v/>
      </c>
      <c r="Y67" s="286" t="str">
        <f t="shared" si="1"/>
        <v/>
      </c>
      <c r="Z67" s="287" t="str">
        <f t="shared" si="68"/>
        <v/>
      </c>
      <c r="AA67" s="286" t="str">
        <f t="shared" si="3"/>
        <v/>
      </c>
      <c r="AB67" s="287" t="str">
        <f t="shared" ref="AB67:AB68" si="72">IFERROR(IF(AND(Q66="Impacto",Q67="Impacto"),(AB66-(+AB66*T67)),IF(AND(Q66="Probabilidad",Q67="Impacto"),(AB65-(+AB65*T67)),IF(Q67="Probabilidad",AB66,""))),"")</f>
        <v/>
      </c>
      <c r="AC67" s="289" t="str">
        <f t="shared" ref="AC67:AC68" si="73">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290"/>
      <c r="AE67" s="291"/>
      <c r="AF67" s="292"/>
      <c r="AG67" s="293"/>
      <c r="AH67" s="293"/>
      <c r="AI67" s="291"/>
      <c r="AJ67" s="292"/>
    </row>
    <row r="68" spans="1:36" ht="151.5" customHeight="1" x14ac:dyDescent="0.3">
      <c r="A68" s="765"/>
      <c r="B68" s="768"/>
      <c r="C68" s="768"/>
      <c r="D68" s="768"/>
      <c r="E68" s="771"/>
      <c r="F68" s="768"/>
      <c r="G68" s="774"/>
      <c r="H68" s="777"/>
      <c r="I68" s="762"/>
      <c r="J68" s="780"/>
      <c r="K68" s="762">
        <f ca="1">IF(NOT(ISERROR(MATCH(J68,_xlfn.ANCHORARRAY(E79),0))),I81&amp;"Por favor no seleccionar los criterios de impacto",J68)</f>
        <v>0</v>
      </c>
      <c r="L68" s="777"/>
      <c r="M68" s="762"/>
      <c r="N68" s="759"/>
      <c r="O68" s="280">
        <v>6</v>
      </c>
      <c r="P68" s="281"/>
      <c r="Q68" s="282" t="str">
        <f t="shared" si="70"/>
        <v/>
      </c>
      <c r="R68" s="283"/>
      <c r="S68" s="283"/>
      <c r="T68" s="284" t="str">
        <f t="shared" si="67"/>
        <v/>
      </c>
      <c r="U68" s="283"/>
      <c r="V68" s="283"/>
      <c r="W68" s="283"/>
      <c r="X68" s="285" t="str">
        <f t="shared" si="71"/>
        <v/>
      </c>
      <c r="Y68" s="286" t="str">
        <f t="shared" si="1"/>
        <v/>
      </c>
      <c r="Z68" s="287" t="str">
        <f t="shared" si="68"/>
        <v/>
      </c>
      <c r="AA68" s="286" t="str">
        <f t="shared" si="3"/>
        <v/>
      </c>
      <c r="AB68" s="287" t="str">
        <f t="shared" si="72"/>
        <v/>
      </c>
      <c r="AC68" s="289" t="str">
        <f t="shared" si="73"/>
        <v/>
      </c>
      <c r="AD68" s="290"/>
      <c r="AE68" s="291"/>
      <c r="AF68" s="292"/>
      <c r="AG68" s="293"/>
      <c r="AH68" s="293"/>
      <c r="AI68" s="291"/>
      <c r="AJ68" s="292"/>
    </row>
    <row r="69" spans="1:36" ht="49.5" customHeight="1" x14ac:dyDescent="0.3">
      <c r="A69" s="298"/>
      <c r="B69" s="784" t="s">
        <v>319</v>
      </c>
      <c r="C69" s="785"/>
      <c r="D69" s="785"/>
      <c r="E69" s="785"/>
      <c r="F69" s="785"/>
      <c r="G69" s="785"/>
      <c r="H69" s="785"/>
      <c r="I69" s="785"/>
      <c r="J69" s="785"/>
      <c r="K69" s="785"/>
      <c r="L69" s="785"/>
      <c r="M69" s="785"/>
      <c r="N69" s="785"/>
      <c r="O69" s="785"/>
      <c r="P69" s="785"/>
      <c r="Q69" s="785"/>
      <c r="R69" s="785"/>
      <c r="S69" s="785"/>
      <c r="T69" s="785"/>
      <c r="U69" s="785"/>
      <c r="V69" s="785"/>
      <c r="W69" s="785"/>
      <c r="X69" s="785"/>
      <c r="Y69" s="785"/>
      <c r="Z69" s="785"/>
      <c r="AA69" s="785"/>
      <c r="AB69" s="785"/>
      <c r="AC69" s="785"/>
      <c r="AD69" s="785"/>
      <c r="AE69" s="785"/>
      <c r="AF69" s="785"/>
      <c r="AG69" s="785"/>
      <c r="AH69" s="785"/>
      <c r="AI69" s="785"/>
      <c r="AJ69" s="786"/>
    </row>
    <row r="71" spans="1:36" x14ac:dyDescent="0.3">
      <c r="A71" s="270"/>
      <c r="B71" s="38" t="s">
        <v>129</v>
      </c>
      <c r="C71" s="270"/>
      <c r="D71" s="270"/>
      <c r="F71" s="270"/>
    </row>
  </sheetData>
  <mergeCells count="185">
    <mergeCell ref="B69:AJ69"/>
    <mergeCell ref="I63:I68"/>
    <mergeCell ref="J63:J68"/>
    <mergeCell ref="K63:K68"/>
    <mergeCell ref="L63:L68"/>
    <mergeCell ref="M63:M68"/>
    <mergeCell ref="N63:N68"/>
    <mergeCell ref="M57:M62"/>
    <mergeCell ref="N57:N62"/>
    <mergeCell ref="I57:I62"/>
    <mergeCell ref="J57:J62"/>
    <mergeCell ref="K57:K62"/>
    <mergeCell ref="L57:L62"/>
    <mergeCell ref="A63:A68"/>
    <mergeCell ref="B63:B68"/>
    <mergeCell ref="C63:C68"/>
    <mergeCell ref="D63:D68"/>
    <mergeCell ref="E63:E68"/>
    <mergeCell ref="F63:F68"/>
    <mergeCell ref="G63:G68"/>
    <mergeCell ref="H63:H68"/>
    <mergeCell ref="G57:G62"/>
    <mergeCell ref="H57:H62"/>
    <mergeCell ref="A57:A62"/>
    <mergeCell ref="B57:B62"/>
    <mergeCell ref="C57:C62"/>
    <mergeCell ref="D57:D62"/>
    <mergeCell ref="E57:E62"/>
    <mergeCell ref="F57:F62"/>
    <mergeCell ref="I51:I56"/>
    <mergeCell ref="J51:J56"/>
    <mergeCell ref="K51:K56"/>
    <mergeCell ref="L51:L56"/>
    <mergeCell ref="M51:M56"/>
    <mergeCell ref="N51:N56"/>
    <mergeCell ref="M45:M50"/>
    <mergeCell ref="N45:N50"/>
    <mergeCell ref="A51:A56"/>
    <mergeCell ref="B51:B56"/>
    <mergeCell ref="C51:C56"/>
    <mergeCell ref="D51:D56"/>
    <mergeCell ref="E51:E56"/>
    <mergeCell ref="F51:F56"/>
    <mergeCell ref="G51:G56"/>
    <mergeCell ref="H51:H56"/>
    <mergeCell ref="G45:G50"/>
    <mergeCell ref="H45:H50"/>
    <mergeCell ref="I45:I50"/>
    <mergeCell ref="J45:J50"/>
    <mergeCell ref="K45:K50"/>
    <mergeCell ref="L45:L50"/>
    <mergeCell ref="A45:A50"/>
    <mergeCell ref="B45:B50"/>
    <mergeCell ref="C45:C50"/>
    <mergeCell ref="D45:D50"/>
    <mergeCell ref="E45:E50"/>
    <mergeCell ref="F45:F50"/>
    <mergeCell ref="I39:I44"/>
    <mergeCell ref="J39:J44"/>
    <mergeCell ref="K39:K44"/>
    <mergeCell ref="L39:L44"/>
    <mergeCell ref="M39:M44"/>
    <mergeCell ref="N39:N44"/>
    <mergeCell ref="M33:M38"/>
    <mergeCell ref="N33:N38"/>
    <mergeCell ref="A39:A44"/>
    <mergeCell ref="B39:B44"/>
    <mergeCell ref="C39:C44"/>
    <mergeCell ref="D39:D44"/>
    <mergeCell ref="E39:E44"/>
    <mergeCell ref="F39:F44"/>
    <mergeCell ref="G39:G44"/>
    <mergeCell ref="H39:H44"/>
    <mergeCell ref="G33:G38"/>
    <mergeCell ref="H33:H38"/>
    <mergeCell ref="I33:I38"/>
    <mergeCell ref="J33:J38"/>
    <mergeCell ref="K33:K38"/>
    <mergeCell ref="L33:L38"/>
    <mergeCell ref="A33:A38"/>
    <mergeCell ref="B33:B38"/>
    <mergeCell ref="C33:C38"/>
    <mergeCell ref="D33:D38"/>
    <mergeCell ref="E33:E38"/>
    <mergeCell ref="F33:F38"/>
    <mergeCell ref="I27:I32"/>
    <mergeCell ref="J27:J32"/>
    <mergeCell ref="K27:K32"/>
    <mergeCell ref="L27:L32"/>
    <mergeCell ref="M27:M32"/>
    <mergeCell ref="N27:N32"/>
    <mergeCell ref="M21:M26"/>
    <mergeCell ref="N21:N26"/>
    <mergeCell ref="A27:A32"/>
    <mergeCell ref="B27:B32"/>
    <mergeCell ref="C27:C32"/>
    <mergeCell ref="D27:D32"/>
    <mergeCell ref="E27:E32"/>
    <mergeCell ref="F27:F32"/>
    <mergeCell ref="G27:G32"/>
    <mergeCell ref="H27:H32"/>
    <mergeCell ref="G21:G26"/>
    <mergeCell ref="H21:H26"/>
    <mergeCell ref="I21:I26"/>
    <mergeCell ref="J21:J26"/>
    <mergeCell ref="K21:K26"/>
    <mergeCell ref="L21:L26"/>
    <mergeCell ref="A21:A26"/>
    <mergeCell ref="B21:B26"/>
    <mergeCell ref="C21:C26"/>
    <mergeCell ref="D21:D26"/>
    <mergeCell ref="E21:E26"/>
    <mergeCell ref="F21:F26"/>
    <mergeCell ref="I15:I20"/>
    <mergeCell ref="J15:J20"/>
    <mergeCell ref="K15:K20"/>
    <mergeCell ref="L15:L20"/>
    <mergeCell ref="M15:M20"/>
    <mergeCell ref="M10:M14"/>
    <mergeCell ref="N10:N14"/>
    <mergeCell ref="A15:A20"/>
    <mergeCell ref="B15:B20"/>
    <mergeCell ref="C15:C20"/>
    <mergeCell ref="D15:D20"/>
    <mergeCell ref="E15:E20"/>
    <mergeCell ref="F15:F20"/>
    <mergeCell ref="G15:G20"/>
    <mergeCell ref="H15:H20"/>
    <mergeCell ref="G10:G14"/>
    <mergeCell ref="H10:H14"/>
    <mergeCell ref="I10:I14"/>
    <mergeCell ref="J10:J14"/>
    <mergeCell ref="K10:K14"/>
    <mergeCell ref="L10:L14"/>
    <mergeCell ref="A10:A14"/>
    <mergeCell ref="B10:B14"/>
    <mergeCell ref="C10:C14"/>
    <mergeCell ref="D10:D14"/>
    <mergeCell ref="E10:E14"/>
    <mergeCell ref="F10:F14"/>
    <mergeCell ref="AB8:AB9"/>
    <mergeCell ref="AC8:AC9"/>
    <mergeCell ref="P8:P9"/>
    <mergeCell ref="Q8:Q9"/>
    <mergeCell ref="R8:W8"/>
    <mergeCell ref="X8:X9"/>
    <mergeCell ref="Y8:Y9"/>
    <mergeCell ref="Z8:Z9"/>
    <mergeCell ref="N15:N20"/>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5 Y10:Y14">
    <cfRule type="cellIs" dxfId="751" priority="213" operator="equal">
      <formula>"Muy Alta"</formula>
    </cfRule>
    <cfRule type="cellIs" dxfId="750" priority="214" operator="equal">
      <formula>"Alta"</formula>
    </cfRule>
    <cfRule type="cellIs" dxfId="749" priority="215" operator="equal">
      <formula>"Media"</formula>
    </cfRule>
    <cfRule type="cellIs" dxfId="748" priority="216" operator="equal">
      <formula>"Baja"</formula>
    </cfRule>
    <cfRule type="cellIs" dxfId="747" priority="217" operator="equal">
      <formula>"Muy Baja"</formula>
    </cfRule>
  </conditionalFormatting>
  <conditionalFormatting sqref="L10 L15 L21 L27 L33 L39 L45 L51 L57 L63 AA10:AA14">
    <cfRule type="cellIs" dxfId="746" priority="208" operator="equal">
      <formula>"Catastrófico"</formula>
    </cfRule>
    <cfRule type="cellIs" dxfId="745" priority="209" operator="equal">
      <formula>"Mayor"</formula>
    </cfRule>
    <cfRule type="cellIs" dxfId="744" priority="210" operator="equal">
      <formula>"Moderado"</formula>
    </cfRule>
    <cfRule type="cellIs" dxfId="743" priority="211" operator="equal">
      <formula>"Menor"</formula>
    </cfRule>
    <cfRule type="cellIs" dxfId="742" priority="212" operator="equal">
      <formula>"Leve"</formula>
    </cfRule>
  </conditionalFormatting>
  <conditionalFormatting sqref="N10 AC10:AC14">
    <cfRule type="cellIs" dxfId="741" priority="204" operator="equal">
      <formula>"Extremo"</formula>
    </cfRule>
    <cfRule type="cellIs" dxfId="740" priority="205" operator="equal">
      <formula>"Alto"</formula>
    </cfRule>
    <cfRule type="cellIs" dxfId="739" priority="206" operator="equal">
      <formula>"Moderado"</formula>
    </cfRule>
    <cfRule type="cellIs" dxfId="738" priority="207" operator="equal">
      <formula>"Bajo"</formula>
    </cfRule>
  </conditionalFormatting>
  <conditionalFormatting sqref="H57">
    <cfRule type="cellIs" dxfId="737" priority="43" operator="equal">
      <formula>"Muy Alta"</formula>
    </cfRule>
    <cfRule type="cellIs" dxfId="736" priority="44" operator="equal">
      <formula>"Alta"</formula>
    </cfRule>
    <cfRule type="cellIs" dxfId="735" priority="45" operator="equal">
      <formula>"Media"</formula>
    </cfRule>
    <cfRule type="cellIs" dxfId="734" priority="46" operator="equal">
      <formula>"Baja"</formula>
    </cfRule>
    <cfRule type="cellIs" dxfId="733" priority="47" operator="equal">
      <formula>"Muy Baja"</formula>
    </cfRule>
  </conditionalFormatting>
  <conditionalFormatting sqref="N15">
    <cfRule type="cellIs" dxfId="732" priority="200" operator="equal">
      <formula>"Extremo"</formula>
    </cfRule>
    <cfRule type="cellIs" dxfId="731" priority="201" operator="equal">
      <formula>"Alto"</formula>
    </cfRule>
    <cfRule type="cellIs" dxfId="730" priority="202" operator="equal">
      <formula>"Moderado"</formula>
    </cfRule>
    <cfRule type="cellIs" dxfId="729" priority="203" operator="equal">
      <formula>"Bajo"</formula>
    </cfRule>
  </conditionalFormatting>
  <conditionalFormatting sqref="Y15:Y20">
    <cfRule type="cellIs" dxfId="728" priority="195" operator="equal">
      <formula>"Muy Alta"</formula>
    </cfRule>
    <cfRule type="cellIs" dxfId="727" priority="196" operator="equal">
      <formula>"Alta"</formula>
    </cfRule>
    <cfRule type="cellIs" dxfId="726" priority="197" operator="equal">
      <formula>"Media"</formula>
    </cfRule>
    <cfRule type="cellIs" dxfId="725" priority="198" operator="equal">
      <formula>"Baja"</formula>
    </cfRule>
    <cfRule type="cellIs" dxfId="724" priority="199" operator="equal">
      <formula>"Muy Baja"</formula>
    </cfRule>
  </conditionalFormatting>
  <conditionalFormatting sqref="AA15:AA20">
    <cfRule type="cellIs" dxfId="723" priority="190" operator="equal">
      <formula>"Catastrófico"</formula>
    </cfRule>
    <cfRule type="cellIs" dxfId="722" priority="191" operator="equal">
      <formula>"Mayor"</formula>
    </cfRule>
    <cfRule type="cellIs" dxfId="721" priority="192" operator="equal">
      <formula>"Moderado"</formula>
    </cfRule>
    <cfRule type="cellIs" dxfId="720" priority="193" operator="equal">
      <formula>"Menor"</formula>
    </cfRule>
    <cfRule type="cellIs" dxfId="719" priority="194" operator="equal">
      <formula>"Leve"</formula>
    </cfRule>
  </conditionalFormatting>
  <conditionalFormatting sqref="AC15:AC20">
    <cfRule type="cellIs" dxfId="718" priority="186" operator="equal">
      <formula>"Extremo"</formula>
    </cfRule>
    <cfRule type="cellIs" dxfId="717" priority="187" operator="equal">
      <formula>"Alto"</formula>
    </cfRule>
    <cfRule type="cellIs" dxfId="716" priority="188" operator="equal">
      <formula>"Moderado"</formula>
    </cfRule>
    <cfRule type="cellIs" dxfId="715" priority="189" operator="equal">
      <formula>"Bajo"</formula>
    </cfRule>
  </conditionalFormatting>
  <conditionalFormatting sqref="H21">
    <cfRule type="cellIs" dxfId="714" priority="181" operator="equal">
      <formula>"Muy Alta"</formula>
    </cfRule>
    <cfRule type="cellIs" dxfId="713" priority="182" operator="equal">
      <formula>"Alta"</formula>
    </cfRule>
    <cfRule type="cellIs" dxfId="712" priority="183" operator="equal">
      <formula>"Media"</formula>
    </cfRule>
    <cfRule type="cellIs" dxfId="711" priority="184" operator="equal">
      <formula>"Baja"</formula>
    </cfRule>
    <cfRule type="cellIs" dxfId="710" priority="185" operator="equal">
      <formula>"Muy Baja"</formula>
    </cfRule>
  </conditionalFormatting>
  <conditionalFormatting sqref="N21">
    <cfRule type="cellIs" dxfId="709" priority="177" operator="equal">
      <formula>"Extremo"</formula>
    </cfRule>
    <cfRule type="cellIs" dxfId="708" priority="178" operator="equal">
      <formula>"Alto"</formula>
    </cfRule>
    <cfRule type="cellIs" dxfId="707" priority="179" operator="equal">
      <formula>"Moderado"</formula>
    </cfRule>
    <cfRule type="cellIs" dxfId="706" priority="180" operator="equal">
      <formula>"Bajo"</formula>
    </cfRule>
  </conditionalFormatting>
  <conditionalFormatting sqref="Y21:Y26">
    <cfRule type="cellIs" dxfId="705" priority="172" operator="equal">
      <formula>"Muy Alta"</formula>
    </cfRule>
    <cfRule type="cellIs" dxfId="704" priority="173" operator="equal">
      <formula>"Alta"</formula>
    </cfRule>
    <cfRule type="cellIs" dxfId="703" priority="174" operator="equal">
      <formula>"Media"</formula>
    </cfRule>
    <cfRule type="cellIs" dxfId="702" priority="175" operator="equal">
      <formula>"Baja"</formula>
    </cfRule>
    <cfRule type="cellIs" dxfId="701" priority="176" operator="equal">
      <formula>"Muy Baja"</formula>
    </cfRule>
  </conditionalFormatting>
  <conditionalFormatting sqref="AA21:AA26">
    <cfRule type="cellIs" dxfId="700" priority="167" operator="equal">
      <formula>"Catastrófico"</formula>
    </cfRule>
    <cfRule type="cellIs" dxfId="699" priority="168" operator="equal">
      <formula>"Mayor"</formula>
    </cfRule>
    <cfRule type="cellIs" dxfId="698" priority="169" operator="equal">
      <formula>"Moderado"</formula>
    </cfRule>
    <cfRule type="cellIs" dxfId="697" priority="170" operator="equal">
      <formula>"Menor"</formula>
    </cfRule>
    <cfRule type="cellIs" dxfId="696" priority="171" operator="equal">
      <formula>"Leve"</formula>
    </cfRule>
  </conditionalFormatting>
  <conditionalFormatting sqref="AC21:AC26">
    <cfRule type="cellIs" dxfId="695" priority="163" operator="equal">
      <formula>"Extremo"</formula>
    </cfRule>
    <cfRule type="cellIs" dxfId="694" priority="164" operator="equal">
      <formula>"Alto"</formula>
    </cfRule>
    <cfRule type="cellIs" dxfId="693" priority="165" operator="equal">
      <formula>"Moderado"</formula>
    </cfRule>
    <cfRule type="cellIs" dxfId="692" priority="166" operator="equal">
      <formula>"Bajo"</formula>
    </cfRule>
  </conditionalFormatting>
  <conditionalFormatting sqref="H27">
    <cfRule type="cellIs" dxfId="691" priority="158" operator="equal">
      <formula>"Muy Alta"</formula>
    </cfRule>
    <cfRule type="cellIs" dxfId="690" priority="159" operator="equal">
      <formula>"Alta"</formula>
    </cfRule>
    <cfRule type="cellIs" dxfId="689" priority="160" operator="equal">
      <formula>"Media"</formula>
    </cfRule>
    <cfRule type="cellIs" dxfId="688" priority="161" operator="equal">
      <formula>"Baja"</formula>
    </cfRule>
    <cfRule type="cellIs" dxfId="687" priority="162" operator="equal">
      <formula>"Muy Baja"</formula>
    </cfRule>
  </conditionalFormatting>
  <conditionalFormatting sqref="N27">
    <cfRule type="cellIs" dxfId="686" priority="154" operator="equal">
      <formula>"Extremo"</formula>
    </cfRule>
    <cfRule type="cellIs" dxfId="685" priority="155" operator="equal">
      <formula>"Alto"</formula>
    </cfRule>
    <cfRule type="cellIs" dxfId="684" priority="156" operator="equal">
      <formula>"Moderado"</formula>
    </cfRule>
    <cfRule type="cellIs" dxfId="683" priority="157" operator="equal">
      <formula>"Bajo"</formula>
    </cfRule>
  </conditionalFormatting>
  <conditionalFormatting sqref="Y27:Y32">
    <cfRule type="cellIs" dxfId="682" priority="149" operator="equal">
      <formula>"Muy Alta"</formula>
    </cfRule>
    <cfRule type="cellIs" dxfId="681" priority="150" operator="equal">
      <formula>"Alta"</formula>
    </cfRule>
    <cfRule type="cellIs" dxfId="680" priority="151" operator="equal">
      <formula>"Media"</formula>
    </cfRule>
    <cfRule type="cellIs" dxfId="679" priority="152" operator="equal">
      <formula>"Baja"</formula>
    </cfRule>
    <cfRule type="cellIs" dxfId="678" priority="153" operator="equal">
      <formula>"Muy Baja"</formula>
    </cfRule>
  </conditionalFormatting>
  <conditionalFormatting sqref="AA27:AA32">
    <cfRule type="cellIs" dxfId="677" priority="144" operator="equal">
      <formula>"Catastrófico"</formula>
    </cfRule>
    <cfRule type="cellIs" dxfId="676" priority="145" operator="equal">
      <formula>"Mayor"</formula>
    </cfRule>
    <cfRule type="cellIs" dxfId="675" priority="146" operator="equal">
      <formula>"Moderado"</formula>
    </cfRule>
    <cfRule type="cellIs" dxfId="674" priority="147" operator="equal">
      <formula>"Menor"</formula>
    </cfRule>
    <cfRule type="cellIs" dxfId="673" priority="148" operator="equal">
      <formula>"Leve"</formula>
    </cfRule>
  </conditionalFormatting>
  <conditionalFormatting sqref="AC27:AC32">
    <cfRule type="cellIs" dxfId="672" priority="140" operator="equal">
      <formula>"Extremo"</formula>
    </cfRule>
    <cfRule type="cellIs" dxfId="671" priority="141" operator="equal">
      <formula>"Alto"</formula>
    </cfRule>
    <cfRule type="cellIs" dxfId="670" priority="142" operator="equal">
      <formula>"Moderado"</formula>
    </cfRule>
    <cfRule type="cellIs" dxfId="669" priority="143" operator="equal">
      <formula>"Bajo"</formula>
    </cfRule>
  </conditionalFormatting>
  <conditionalFormatting sqref="H33">
    <cfRule type="cellIs" dxfId="668" priority="135" operator="equal">
      <formula>"Muy Alta"</formula>
    </cfRule>
    <cfRule type="cellIs" dxfId="667" priority="136" operator="equal">
      <formula>"Alta"</formula>
    </cfRule>
    <cfRule type="cellIs" dxfId="666" priority="137" operator="equal">
      <formula>"Media"</formula>
    </cfRule>
    <cfRule type="cellIs" dxfId="665" priority="138" operator="equal">
      <formula>"Baja"</formula>
    </cfRule>
    <cfRule type="cellIs" dxfId="664" priority="139" operator="equal">
      <formula>"Muy Baja"</formula>
    </cfRule>
  </conditionalFormatting>
  <conditionalFormatting sqref="N33">
    <cfRule type="cellIs" dxfId="663" priority="131" operator="equal">
      <formula>"Extremo"</formula>
    </cfRule>
    <cfRule type="cellIs" dxfId="662" priority="132" operator="equal">
      <formula>"Alto"</formula>
    </cfRule>
    <cfRule type="cellIs" dxfId="661" priority="133" operator="equal">
      <formula>"Moderado"</formula>
    </cfRule>
    <cfRule type="cellIs" dxfId="660" priority="134" operator="equal">
      <formula>"Bajo"</formula>
    </cfRule>
  </conditionalFormatting>
  <conditionalFormatting sqref="Y33:Y38">
    <cfRule type="cellIs" dxfId="659" priority="126" operator="equal">
      <formula>"Muy Alta"</formula>
    </cfRule>
    <cfRule type="cellIs" dxfId="658" priority="127" operator="equal">
      <formula>"Alta"</formula>
    </cfRule>
    <cfRule type="cellIs" dxfId="657" priority="128" operator="equal">
      <formula>"Media"</formula>
    </cfRule>
    <cfRule type="cellIs" dxfId="656" priority="129" operator="equal">
      <formula>"Baja"</formula>
    </cfRule>
    <cfRule type="cellIs" dxfId="655" priority="130" operator="equal">
      <formula>"Muy Baja"</formula>
    </cfRule>
  </conditionalFormatting>
  <conditionalFormatting sqref="AA33:AA38">
    <cfRule type="cellIs" dxfId="654" priority="121" operator="equal">
      <formula>"Catastrófico"</formula>
    </cfRule>
    <cfRule type="cellIs" dxfId="653" priority="122" operator="equal">
      <formula>"Mayor"</formula>
    </cfRule>
    <cfRule type="cellIs" dxfId="652" priority="123" operator="equal">
      <formula>"Moderado"</formula>
    </cfRule>
    <cfRule type="cellIs" dxfId="651" priority="124" operator="equal">
      <formula>"Menor"</formula>
    </cfRule>
    <cfRule type="cellIs" dxfId="650" priority="125" operator="equal">
      <formula>"Leve"</formula>
    </cfRule>
  </conditionalFormatting>
  <conditionalFormatting sqref="AC33:AC38">
    <cfRule type="cellIs" dxfId="649" priority="117" operator="equal">
      <formula>"Extremo"</formula>
    </cfRule>
    <cfRule type="cellIs" dxfId="648" priority="118" operator="equal">
      <formula>"Alto"</formula>
    </cfRule>
    <cfRule type="cellIs" dxfId="647" priority="119" operator="equal">
      <formula>"Moderado"</formula>
    </cfRule>
    <cfRule type="cellIs" dxfId="646" priority="120" operator="equal">
      <formula>"Bajo"</formula>
    </cfRule>
  </conditionalFormatting>
  <conditionalFormatting sqref="H39">
    <cfRule type="cellIs" dxfId="645" priority="112" operator="equal">
      <formula>"Muy Alta"</formula>
    </cfRule>
    <cfRule type="cellIs" dxfId="644" priority="113" operator="equal">
      <formula>"Alta"</formula>
    </cfRule>
    <cfRule type="cellIs" dxfId="643" priority="114" operator="equal">
      <formula>"Media"</formula>
    </cfRule>
    <cfRule type="cellIs" dxfId="642" priority="115" operator="equal">
      <formula>"Baja"</formula>
    </cfRule>
    <cfRule type="cellIs" dxfId="641" priority="116" operator="equal">
      <formula>"Muy Baja"</formula>
    </cfRule>
  </conditionalFormatting>
  <conditionalFormatting sqref="N39">
    <cfRule type="cellIs" dxfId="640" priority="108" operator="equal">
      <formula>"Extremo"</formula>
    </cfRule>
    <cfRule type="cellIs" dxfId="639" priority="109" operator="equal">
      <formula>"Alto"</formula>
    </cfRule>
    <cfRule type="cellIs" dxfId="638" priority="110" operator="equal">
      <formula>"Moderado"</formula>
    </cfRule>
    <cfRule type="cellIs" dxfId="637" priority="111" operator="equal">
      <formula>"Bajo"</formula>
    </cfRule>
  </conditionalFormatting>
  <conditionalFormatting sqref="Y39:Y44">
    <cfRule type="cellIs" dxfId="636" priority="103" operator="equal">
      <formula>"Muy Alta"</formula>
    </cfRule>
    <cfRule type="cellIs" dxfId="635" priority="104" operator="equal">
      <formula>"Alta"</formula>
    </cfRule>
    <cfRule type="cellIs" dxfId="634" priority="105" operator="equal">
      <formula>"Media"</formula>
    </cfRule>
    <cfRule type="cellIs" dxfId="633" priority="106" operator="equal">
      <formula>"Baja"</formula>
    </cfRule>
    <cfRule type="cellIs" dxfId="632" priority="107" operator="equal">
      <formula>"Muy Baja"</formula>
    </cfRule>
  </conditionalFormatting>
  <conditionalFormatting sqref="AA39:AA44">
    <cfRule type="cellIs" dxfId="631" priority="98" operator="equal">
      <formula>"Catastrófico"</formula>
    </cfRule>
    <cfRule type="cellIs" dxfId="630" priority="99" operator="equal">
      <formula>"Mayor"</formula>
    </cfRule>
    <cfRule type="cellIs" dxfId="629" priority="100" operator="equal">
      <formula>"Moderado"</formula>
    </cfRule>
    <cfRule type="cellIs" dxfId="628" priority="101" operator="equal">
      <formula>"Menor"</formula>
    </cfRule>
    <cfRule type="cellIs" dxfId="627" priority="102" operator="equal">
      <formula>"Leve"</formula>
    </cfRule>
  </conditionalFormatting>
  <conditionalFormatting sqref="AC39:AC44">
    <cfRule type="cellIs" dxfId="626" priority="94" operator="equal">
      <formula>"Extremo"</formula>
    </cfRule>
    <cfRule type="cellIs" dxfId="625" priority="95" operator="equal">
      <formula>"Alto"</formula>
    </cfRule>
    <cfRule type="cellIs" dxfId="624" priority="96" operator="equal">
      <formula>"Moderado"</formula>
    </cfRule>
    <cfRule type="cellIs" dxfId="623" priority="97" operator="equal">
      <formula>"Bajo"</formula>
    </cfRule>
  </conditionalFormatting>
  <conditionalFormatting sqref="H45">
    <cfRule type="cellIs" dxfId="622" priority="89" operator="equal">
      <formula>"Muy Alta"</formula>
    </cfRule>
    <cfRule type="cellIs" dxfId="621" priority="90" operator="equal">
      <formula>"Alta"</formula>
    </cfRule>
    <cfRule type="cellIs" dxfId="620" priority="91" operator="equal">
      <formula>"Media"</formula>
    </cfRule>
    <cfRule type="cellIs" dxfId="619" priority="92" operator="equal">
      <formula>"Baja"</formula>
    </cfRule>
    <cfRule type="cellIs" dxfId="618" priority="93" operator="equal">
      <formula>"Muy Baja"</formula>
    </cfRule>
  </conditionalFormatting>
  <conditionalFormatting sqref="N45">
    <cfRule type="cellIs" dxfId="617" priority="85" operator="equal">
      <formula>"Extremo"</formula>
    </cfRule>
    <cfRule type="cellIs" dxfId="616" priority="86" operator="equal">
      <formula>"Alto"</formula>
    </cfRule>
    <cfRule type="cellIs" dxfId="615" priority="87" operator="equal">
      <formula>"Moderado"</formula>
    </cfRule>
    <cfRule type="cellIs" dxfId="614" priority="88" operator="equal">
      <formula>"Bajo"</formula>
    </cfRule>
  </conditionalFormatting>
  <conditionalFormatting sqref="Y45:Y50">
    <cfRule type="cellIs" dxfId="613" priority="80" operator="equal">
      <formula>"Muy Alta"</formula>
    </cfRule>
    <cfRule type="cellIs" dxfId="612" priority="81" operator="equal">
      <formula>"Alta"</formula>
    </cfRule>
    <cfRule type="cellIs" dxfId="611" priority="82" operator="equal">
      <formula>"Media"</formula>
    </cfRule>
    <cfRule type="cellIs" dxfId="610" priority="83" operator="equal">
      <formula>"Baja"</formula>
    </cfRule>
    <cfRule type="cellIs" dxfId="609" priority="84" operator="equal">
      <formula>"Muy Baja"</formula>
    </cfRule>
  </conditionalFormatting>
  <conditionalFormatting sqref="AA45:AA50">
    <cfRule type="cellIs" dxfId="608" priority="75" operator="equal">
      <formula>"Catastrófico"</formula>
    </cfRule>
    <cfRule type="cellIs" dxfId="607" priority="76" operator="equal">
      <formula>"Mayor"</formula>
    </cfRule>
    <cfRule type="cellIs" dxfId="606" priority="77" operator="equal">
      <formula>"Moderado"</formula>
    </cfRule>
    <cfRule type="cellIs" dxfId="605" priority="78" operator="equal">
      <formula>"Menor"</formula>
    </cfRule>
    <cfRule type="cellIs" dxfId="604" priority="79" operator="equal">
      <formula>"Leve"</formula>
    </cfRule>
  </conditionalFormatting>
  <conditionalFormatting sqref="AC45:AC50">
    <cfRule type="cellIs" dxfId="603" priority="71" operator="equal">
      <formula>"Extremo"</formula>
    </cfRule>
    <cfRule type="cellIs" dxfId="602" priority="72" operator="equal">
      <formula>"Alto"</formula>
    </cfRule>
    <cfRule type="cellIs" dxfId="601" priority="73" operator="equal">
      <formula>"Moderado"</formula>
    </cfRule>
    <cfRule type="cellIs" dxfId="600" priority="74" operator="equal">
      <formula>"Bajo"</formula>
    </cfRule>
  </conditionalFormatting>
  <conditionalFormatting sqref="H51">
    <cfRule type="cellIs" dxfId="599" priority="66" operator="equal">
      <formula>"Muy Alta"</formula>
    </cfRule>
    <cfRule type="cellIs" dxfId="598" priority="67" operator="equal">
      <formula>"Alta"</formula>
    </cfRule>
    <cfRule type="cellIs" dxfId="597" priority="68" operator="equal">
      <formula>"Media"</formula>
    </cfRule>
    <cfRule type="cellIs" dxfId="596" priority="69" operator="equal">
      <formula>"Baja"</formula>
    </cfRule>
    <cfRule type="cellIs" dxfId="595" priority="70" operator="equal">
      <formula>"Muy Baja"</formula>
    </cfRule>
  </conditionalFormatting>
  <conditionalFormatting sqref="N51">
    <cfRule type="cellIs" dxfId="594" priority="62" operator="equal">
      <formula>"Extremo"</formula>
    </cfRule>
    <cfRule type="cellIs" dxfId="593" priority="63" operator="equal">
      <formula>"Alto"</formula>
    </cfRule>
    <cfRule type="cellIs" dxfId="592" priority="64" operator="equal">
      <formula>"Moderado"</formula>
    </cfRule>
    <cfRule type="cellIs" dxfId="591" priority="65" operator="equal">
      <formula>"Bajo"</formula>
    </cfRule>
  </conditionalFormatting>
  <conditionalFormatting sqref="Y51:Y56">
    <cfRule type="cellIs" dxfId="590" priority="57" operator="equal">
      <formula>"Muy Alta"</formula>
    </cfRule>
    <cfRule type="cellIs" dxfId="589" priority="58" operator="equal">
      <formula>"Alta"</formula>
    </cfRule>
    <cfRule type="cellIs" dxfId="588" priority="59" operator="equal">
      <formula>"Media"</formula>
    </cfRule>
    <cfRule type="cellIs" dxfId="587" priority="60" operator="equal">
      <formula>"Baja"</formula>
    </cfRule>
    <cfRule type="cellIs" dxfId="586" priority="61" operator="equal">
      <formula>"Muy Baja"</formula>
    </cfRule>
  </conditionalFormatting>
  <conditionalFormatting sqref="AA51:AA56">
    <cfRule type="cellIs" dxfId="585" priority="52" operator="equal">
      <formula>"Catastrófico"</formula>
    </cfRule>
    <cfRule type="cellIs" dxfId="584" priority="53" operator="equal">
      <formula>"Mayor"</formula>
    </cfRule>
    <cfRule type="cellIs" dxfId="583" priority="54" operator="equal">
      <formula>"Moderado"</formula>
    </cfRule>
    <cfRule type="cellIs" dxfId="582" priority="55" operator="equal">
      <formula>"Menor"</formula>
    </cfRule>
    <cfRule type="cellIs" dxfId="581" priority="56" operator="equal">
      <formula>"Leve"</formula>
    </cfRule>
  </conditionalFormatting>
  <conditionalFormatting sqref="AC51:AC56">
    <cfRule type="cellIs" dxfId="580" priority="48" operator="equal">
      <formula>"Extremo"</formula>
    </cfRule>
    <cfRule type="cellIs" dxfId="579" priority="49" operator="equal">
      <formula>"Alto"</formula>
    </cfRule>
    <cfRule type="cellIs" dxfId="578" priority="50" operator="equal">
      <formula>"Moderado"</formula>
    </cfRule>
    <cfRule type="cellIs" dxfId="577" priority="51" operator="equal">
      <formula>"Bajo"</formula>
    </cfRule>
  </conditionalFormatting>
  <conditionalFormatting sqref="N57">
    <cfRule type="cellIs" dxfId="576" priority="39" operator="equal">
      <formula>"Extremo"</formula>
    </cfRule>
    <cfRule type="cellIs" dxfId="575" priority="40" operator="equal">
      <formula>"Alto"</formula>
    </cfRule>
    <cfRule type="cellIs" dxfId="574" priority="41" operator="equal">
      <formula>"Moderado"</formula>
    </cfRule>
    <cfRule type="cellIs" dxfId="573" priority="42" operator="equal">
      <formula>"Bajo"</formula>
    </cfRule>
  </conditionalFormatting>
  <conditionalFormatting sqref="Y57:Y62">
    <cfRule type="cellIs" dxfId="572" priority="34" operator="equal">
      <formula>"Muy Alta"</formula>
    </cfRule>
    <cfRule type="cellIs" dxfId="571" priority="35" operator="equal">
      <formula>"Alta"</formula>
    </cfRule>
    <cfRule type="cellIs" dxfId="570" priority="36" operator="equal">
      <formula>"Media"</formula>
    </cfRule>
    <cfRule type="cellIs" dxfId="569" priority="37" operator="equal">
      <formula>"Baja"</formula>
    </cfRule>
    <cfRule type="cellIs" dxfId="568" priority="38" operator="equal">
      <formula>"Muy Baja"</formula>
    </cfRule>
  </conditionalFormatting>
  <conditionalFormatting sqref="AA57:AA62">
    <cfRule type="cellIs" dxfId="567" priority="29" operator="equal">
      <formula>"Catastrófico"</formula>
    </cfRule>
    <cfRule type="cellIs" dxfId="566" priority="30" operator="equal">
      <formula>"Mayor"</formula>
    </cfRule>
    <cfRule type="cellIs" dxfId="565" priority="31" operator="equal">
      <formula>"Moderado"</formula>
    </cfRule>
    <cfRule type="cellIs" dxfId="564" priority="32" operator="equal">
      <formula>"Menor"</formula>
    </cfRule>
    <cfRule type="cellIs" dxfId="563" priority="33" operator="equal">
      <formula>"Leve"</formula>
    </cfRule>
  </conditionalFormatting>
  <conditionalFormatting sqref="AC57:AC62">
    <cfRule type="cellIs" dxfId="562" priority="25" operator="equal">
      <formula>"Extremo"</formula>
    </cfRule>
    <cfRule type="cellIs" dxfId="561" priority="26" operator="equal">
      <formula>"Alto"</formula>
    </cfRule>
    <cfRule type="cellIs" dxfId="560" priority="27" operator="equal">
      <formula>"Moderado"</formula>
    </cfRule>
    <cfRule type="cellIs" dxfId="559" priority="28" operator="equal">
      <formula>"Bajo"</formula>
    </cfRule>
  </conditionalFormatting>
  <conditionalFormatting sqref="H63">
    <cfRule type="cellIs" dxfId="558" priority="20" operator="equal">
      <formula>"Muy Alta"</formula>
    </cfRule>
    <cfRule type="cellIs" dxfId="557" priority="21" operator="equal">
      <formula>"Alta"</formula>
    </cfRule>
    <cfRule type="cellIs" dxfId="556" priority="22" operator="equal">
      <formula>"Media"</formula>
    </cfRule>
    <cfRule type="cellIs" dxfId="555" priority="23" operator="equal">
      <formula>"Baja"</formula>
    </cfRule>
    <cfRule type="cellIs" dxfId="554" priority="24" operator="equal">
      <formula>"Muy Baja"</formula>
    </cfRule>
  </conditionalFormatting>
  <conditionalFormatting sqref="N63">
    <cfRule type="cellIs" dxfId="553" priority="16" operator="equal">
      <formula>"Extremo"</formula>
    </cfRule>
    <cfRule type="cellIs" dxfId="552" priority="17" operator="equal">
      <formula>"Alto"</formula>
    </cfRule>
    <cfRule type="cellIs" dxfId="551" priority="18" operator="equal">
      <formula>"Moderado"</formula>
    </cfRule>
    <cfRule type="cellIs" dxfId="550" priority="19" operator="equal">
      <formula>"Bajo"</formula>
    </cfRule>
  </conditionalFormatting>
  <conditionalFormatting sqref="Y63:Y68">
    <cfRule type="cellIs" dxfId="549" priority="11" operator="equal">
      <formula>"Muy Alta"</formula>
    </cfRule>
    <cfRule type="cellIs" dxfId="548" priority="12" operator="equal">
      <formula>"Alta"</formula>
    </cfRule>
    <cfRule type="cellIs" dxfId="547" priority="13" operator="equal">
      <formula>"Media"</formula>
    </cfRule>
    <cfRule type="cellIs" dxfId="546" priority="14" operator="equal">
      <formula>"Baja"</formula>
    </cfRule>
    <cfRule type="cellIs" dxfId="545" priority="15" operator="equal">
      <formula>"Muy Baja"</formula>
    </cfRule>
  </conditionalFormatting>
  <conditionalFormatting sqref="AA63:AA68">
    <cfRule type="cellIs" dxfId="544" priority="6" operator="equal">
      <formula>"Catastrófico"</formula>
    </cfRule>
    <cfRule type="cellIs" dxfId="543" priority="7" operator="equal">
      <formula>"Mayor"</formula>
    </cfRule>
    <cfRule type="cellIs" dxfId="542" priority="8" operator="equal">
      <formula>"Moderado"</formula>
    </cfRule>
    <cfRule type="cellIs" dxfId="541" priority="9" operator="equal">
      <formula>"Menor"</formula>
    </cfRule>
    <cfRule type="cellIs" dxfId="540" priority="10" operator="equal">
      <formula>"Leve"</formula>
    </cfRule>
  </conditionalFormatting>
  <conditionalFormatting sqref="AC63:AC68">
    <cfRule type="cellIs" dxfId="539" priority="2" operator="equal">
      <formula>"Extremo"</formula>
    </cfRule>
    <cfRule type="cellIs" dxfId="538" priority="3" operator="equal">
      <formula>"Alto"</formula>
    </cfRule>
    <cfRule type="cellIs" dxfId="537" priority="4" operator="equal">
      <formula>"Moderado"</formula>
    </cfRule>
    <cfRule type="cellIs" dxfId="536" priority="5" operator="equal">
      <formula>"Bajo"</formula>
    </cfRule>
  </conditionalFormatting>
  <conditionalFormatting sqref="K10:K68">
    <cfRule type="containsText" dxfId="535"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procesos\para publicar 2023\[MATRIZ CONTRATACION.xlsx]Opciones Tratamiento'!#REF!,AD10='F:\ESCRITORIO\respaldo\anticorrupción\2023\mapas de riesgos por procesos\para publicar 2023\[MATRIZ CONTRATACION.xlsx]Opciones Tratamiento'!#REF!,AD10='F:\ESCRITORIO\respaldo\anticorrupción\2023\mapas de riesgos por procesos\para publicar 2023\[MATRIZ CONTRATACION.xlsx]Opciones Tratamiento'!#REF!),ISBLANK(AD10),ISTEXT(AD10))</xm:f>
          </x14:formula1>
          <xm:sqref>AF10:AF68</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2023\[MATRIZ CONTRATACION.xlsx]Opciones Tratamiento'!#REF!,AD10='F:\ESCRITORIO\respaldo\anticorrupción\2023\mapas de riesgos por procesos\para publicar 2023\[MATRIZ CONTRATACION.xlsx]Opciones Tratamiento'!#REF!,AD10='F:\ESCRITORIO\respaldo\anticorrupción\2023\mapas de riesgos por procesos\para publicar 2023\[MATRIZ CONTRATACION.xlsx]Opciones Tratamiento'!#REF!),ISBLANK(AD10),ISTEXT(AD10))</xm:f>
          </x14:formula1>
          <xm:sqref>AE10:AE68</xm:sqref>
        </x14:dataValidation>
        <x14:dataValidation type="list" allowBlank="1" showInputMessage="1" showErrorMessage="1">
          <x14:formula1>
            <xm:f>'F:\ESCRITORIO\respaldo\anticorrupción\2023\mapas de riesgos por procesos\para publicar 2023\[MATRIZ CONTRATACION.xlsx]Tabla Impacto'!#REF!</xm:f>
          </x14:formula1>
          <xm:sqref>J10:J68</xm:sqref>
        </x14:dataValidation>
        <x14:dataValidation type="list" allowBlank="1" showInputMessage="1" showErrorMessage="1">
          <x14:formula1>
            <xm:f>'F:\ESCRITORIO\respaldo\anticorrupción\2023\mapas de riesgos por procesos\para publicar 2023\[MATRIZ CONTRATACION.xlsx]Opciones Tratamiento'!#REF!</xm:f>
          </x14:formula1>
          <xm:sqref>AD10:AD68</xm:sqref>
        </x14:dataValidation>
        <x14:dataValidation type="list" allowBlank="1" showInputMessage="1" showErrorMessage="1">
          <x14:formula1>
            <xm:f>'F:\ESCRITORIO\respaldo\anticorrupción\2023\mapas de riesgos por procesos\para publicar 2023\[MATRIZ CONTRATACION.xlsx]Opciones Tratamiento'!#REF!</xm:f>
          </x14:formula1>
          <xm:sqref>B10:B68</xm:sqref>
        </x14:dataValidation>
        <x14:dataValidation type="list" allowBlank="1" showInputMessage="1" showErrorMessage="1">
          <x14:formula1>
            <xm:f>'F:\ESCRITORIO\respaldo\anticorrupción\2023\mapas de riesgos por procesos\para publicar 2023\[MATRIZ CONTRATACION.xlsx]Opciones Tratamiento'!#REF!</xm:f>
          </x14:formula1>
          <xm:sqref>F10:F68</xm:sqref>
        </x14:dataValidation>
        <x14:dataValidation type="list" allowBlank="1" showInputMessage="1" showErrorMessage="1">
          <x14:formula1>
            <xm:f>'F:\ESCRITORIO\respaldo\anticorrupción\2023\mapas de riesgos por procesos\para publicar 2023\[MATRIZ CONTRATACION.xlsx]Tabla Valoración controles'!#REF!</xm:f>
          </x14:formula1>
          <xm:sqref>W10:W68</xm:sqref>
        </x14:dataValidation>
        <x14:dataValidation type="list" allowBlank="1" showInputMessage="1" showErrorMessage="1">
          <x14:formula1>
            <xm:f>'F:\ESCRITORIO\respaldo\anticorrupción\2023\mapas de riesgos por procesos\para publicar 2023\[MATRIZ CONTRATACION.xlsx]Tabla Valoración controles'!#REF!</xm:f>
          </x14:formula1>
          <xm:sqref>V10:V68</xm:sqref>
        </x14:dataValidation>
        <x14:dataValidation type="list" allowBlank="1" showInputMessage="1" showErrorMessage="1">
          <x14:formula1>
            <xm:f>'F:\ESCRITORIO\respaldo\anticorrupción\2023\mapas de riesgos por procesos\para publicar 2023\[MATRIZ CONTRATACION.xlsx]Tabla Valoración controles'!#REF!</xm:f>
          </x14:formula1>
          <xm:sqref>U10:U68</xm:sqref>
        </x14:dataValidation>
        <x14:dataValidation type="list" allowBlank="1" showInputMessage="1" showErrorMessage="1">
          <x14:formula1>
            <xm:f>'F:\ESCRITORIO\respaldo\anticorrupción\2023\mapas de riesgos por procesos\para publicar 2023\[MATRIZ CONTRATACION.xlsx]Tabla Valoración controles'!#REF!</xm:f>
          </x14:formula1>
          <xm:sqref>S10:S68</xm:sqref>
        </x14:dataValidation>
        <x14:dataValidation type="list" allowBlank="1" showInputMessage="1" showErrorMessage="1">
          <x14:formula1>
            <xm:f>'F:\ESCRITORIO\respaldo\anticorrupción\2023\mapas de riesgos por procesos\para publicar 2023\[MATRIZ CONTRATACION.xlsx]Tabla Valoración controles'!#REF!</xm:f>
          </x14:formula1>
          <xm:sqref>R10:R68</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2023\[MATRIZ CONTRATACION.xlsx]Opciones Tratamiento'!#REF!,AD10='F:\ESCRITORIO\respaldo\anticorrupción\2023\mapas de riesgos por procesos\para publicar 2023\[MATRIZ CONTRATACION.xlsx]Opciones Tratamiento'!#REF!,AD10='F:\ESCRITORIO\respaldo\anticorrupción\2023\mapas de riesgos por procesos\para publicar 2023\[MATRIZ CONTRATACION.xlsx]Opciones Tratamiento'!#REF!),ISBLANK(AD10),ISTEXT(AD10))</xm:f>
          </x14:formula1>
          <xm:sqref>AG10:AG68</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2023\[MATRIZ CONTRATACION.xlsx]Opciones Tratamiento'!#REF!,AD10='F:\ESCRITORIO\respaldo\anticorrupción\2023\mapas de riesgos por procesos\para publicar 2023\[MATRIZ CONTRATACION.xlsx]Opciones Tratamiento'!#REF!,AD10='F:\ESCRITORIO\respaldo\anticorrupción\2023\mapas de riesgos por procesos\para publicar 2023\[MATRIZ CONTRATACION.xlsx]Opciones Tratamiento'!#REF!),ISBLANK(AD10),ISTEXT(AD10))</xm:f>
          </x14:formula1>
          <xm:sqref>AI18:AI68 AI10:AI16</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2023\[MATRIZ CONTRATACION.xlsx]Opciones Tratamiento'!#REF!,AD10='F:\ESCRITORIO\respaldo\anticorrupción\2023\mapas de riesgos por procesos\para publicar 2023\[MATRIZ CONTRATACION.xlsx]Opciones Tratamiento'!#REF!,AD10='F:\ESCRITORIO\respaldo\anticorrupción\2023\mapas de riesgos por procesos\para publicar 2023\[MATRIZ CONTRATACION.xlsx]Opciones Tratamiento'!#REF!),ISBLANK(AD10),ISTEXT(AD10))</xm:f>
          </x14:formula1>
          <xm:sqref>AI17 AH10:AH68</xm:sqref>
        </x14:dataValidation>
        <x14:dataValidation type="list" allowBlank="1" showInputMessage="1" showErrorMessage="1">
          <x14:formula1>
            <xm:f>'F:\ESCRITORIO\respaldo\anticorrupción\2023\mapas de riesgos por procesos\para publicar 2023\[MATRIZ CONTRATACION.xlsx]Opciones Tratamiento'!#REF!</xm:f>
          </x14:formula1>
          <xm:sqref>AJ10:AJ13 AJ15:AJ19 AJ21:AJ22 AJ24:AJ25 AJ27:AJ28 AJ30:AJ31 AJ33:AJ34 AJ36:AJ37 AJ39:AJ40 AJ42:AJ43 AJ45:AJ46 AJ48:AJ49 AJ51:AJ52 AJ54:AJ55 AJ57:AJ58 AJ60:AJ61 AJ63:AJ64 AJ66:AJ67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4"/>
  <sheetViews>
    <sheetView topLeftCell="A7" workbookViewId="0">
      <selection activeCell="AG10" sqref="AG10:AH11"/>
    </sheetView>
  </sheetViews>
  <sheetFormatPr baseColWidth="10" defaultColWidth="11.42578125" defaultRowHeight="25.5" x14ac:dyDescent="0.35"/>
  <cols>
    <col min="1" max="1" width="5.85546875" style="217" bestFit="1" customWidth="1"/>
    <col min="2" max="2" width="67.85546875" style="217" customWidth="1"/>
    <col min="3" max="3" width="34.7109375" style="217" customWidth="1"/>
    <col min="4" max="4" width="38.28515625" style="217" customWidth="1"/>
    <col min="5" max="5" width="115.85546875" style="182" customWidth="1"/>
    <col min="6" max="6" width="55.5703125" style="216" customWidth="1"/>
    <col min="7" max="7" width="34.42578125" style="216" customWidth="1"/>
    <col min="8" max="8" width="30.5703125" style="182" customWidth="1"/>
    <col min="9" max="9" width="28.42578125" style="182" customWidth="1"/>
    <col min="10" max="10" width="27.28515625" style="182" bestFit="1" customWidth="1"/>
    <col min="11" max="11" width="30.5703125" style="182" hidden="1" customWidth="1"/>
    <col min="12" max="14" width="30.28515625" style="182" customWidth="1"/>
    <col min="15" max="15" width="5.85546875" style="182" customWidth="1"/>
    <col min="16" max="16" width="110.85546875" style="182" customWidth="1"/>
    <col min="17" max="17" width="32.140625" style="182" customWidth="1"/>
    <col min="18" max="18" width="6.85546875" style="182" customWidth="1"/>
    <col min="19" max="19" width="5" style="182" customWidth="1"/>
    <col min="20" max="20" width="10" style="182" bestFit="1" customWidth="1"/>
    <col min="21" max="23" width="11.140625" style="182" bestFit="1" customWidth="1"/>
    <col min="24" max="24" width="38.28515625" style="182" hidden="1" customWidth="1"/>
    <col min="25" max="25" width="8.7109375" style="182" customWidth="1"/>
    <col min="26" max="26" width="10.42578125" style="182" customWidth="1"/>
    <col min="27" max="27" width="18.85546875" style="182" customWidth="1"/>
    <col min="28" max="28" width="21.85546875" style="182" customWidth="1"/>
    <col min="29" max="29" width="8.42578125" style="182" customWidth="1"/>
    <col min="30" max="30" width="12.5703125" style="182" customWidth="1"/>
    <col min="31" max="31" width="36.7109375" style="182" customWidth="1"/>
    <col min="32" max="32" width="22.140625" style="182" customWidth="1"/>
    <col min="33" max="33" width="16.85546875" style="182" customWidth="1"/>
    <col min="34" max="34" width="17.5703125" style="182" customWidth="1"/>
    <col min="35" max="35" width="26.85546875" style="182" customWidth="1"/>
    <col min="36" max="36" width="21" style="182" customWidth="1"/>
    <col min="37" max="16384" width="11.42578125" style="182"/>
  </cols>
  <sheetData>
    <row r="1" spans="1:68" x14ac:dyDescent="0.35">
      <c r="A1" s="431" t="s">
        <v>0</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3"/>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row>
    <row r="2" spans="1:68" x14ac:dyDescent="0.35">
      <c r="A2" s="42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5"/>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row>
    <row r="3" spans="1:68" x14ac:dyDescent="0.35">
      <c r="A3" s="183"/>
      <c r="B3" s="272"/>
      <c r="C3" s="183"/>
      <c r="D3" s="183"/>
      <c r="E3" s="181"/>
      <c r="F3" s="185"/>
      <c r="G3" s="185"/>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row>
    <row r="4" spans="1:68" x14ac:dyDescent="0.35">
      <c r="A4" s="426" t="s">
        <v>1</v>
      </c>
      <c r="B4" s="427"/>
      <c r="C4" s="436" t="s">
        <v>344</v>
      </c>
      <c r="D4" s="437"/>
      <c r="E4" s="437"/>
      <c r="F4" s="437"/>
      <c r="G4" s="437"/>
      <c r="H4" s="437"/>
      <c r="I4" s="437"/>
      <c r="J4" s="437"/>
      <c r="K4" s="437"/>
      <c r="L4" s="437"/>
      <c r="M4" s="437"/>
      <c r="N4" s="438"/>
      <c r="O4" s="439"/>
      <c r="P4" s="439"/>
      <c r="Q4" s="439"/>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row>
    <row r="5" spans="1:68" x14ac:dyDescent="0.35">
      <c r="A5" s="426" t="s">
        <v>3</v>
      </c>
      <c r="B5" s="427"/>
      <c r="C5" s="428" t="s">
        <v>345</v>
      </c>
      <c r="D5" s="429"/>
      <c r="E5" s="429"/>
      <c r="F5" s="429"/>
      <c r="G5" s="429"/>
      <c r="H5" s="429"/>
      <c r="I5" s="429"/>
      <c r="J5" s="429"/>
      <c r="K5" s="429"/>
      <c r="L5" s="429"/>
      <c r="M5" s="429"/>
      <c r="N5" s="430"/>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row>
    <row r="6" spans="1:68" x14ac:dyDescent="0.35">
      <c r="A6" s="426" t="s">
        <v>5</v>
      </c>
      <c r="B6" s="427"/>
      <c r="C6" s="428" t="s">
        <v>346</v>
      </c>
      <c r="D6" s="429"/>
      <c r="E6" s="429"/>
      <c r="F6" s="429"/>
      <c r="G6" s="429"/>
      <c r="H6" s="429"/>
      <c r="I6" s="429"/>
      <c r="J6" s="429"/>
      <c r="K6" s="429"/>
      <c r="L6" s="429"/>
      <c r="M6" s="429"/>
      <c r="N6" s="430"/>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row>
    <row r="7" spans="1:68" x14ac:dyDescent="0.35">
      <c r="A7" s="414" t="s">
        <v>7</v>
      </c>
      <c r="B7" s="415"/>
      <c r="C7" s="415"/>
      <c r="D7" s="415"/>
      <c r="E7" s="415"/>
      <c r="F7" s="415"/>
      <c r="G7" s="416"/>
      <c r="H7" s="414" t="s">
        <v>8</v>
      </c>
      <c r="I7" s="415"/>
      <c r="J7" s="415"/>
      <c r="K7" s="415"/>
      <c r="L7" s="415"/>
      <c r="M7" s="415"/>
      <c r="N7" s="416"/>
      <c r="O7" s="414" t="s">
        <v>9</v>
      </c>
      <c r="P7" s="415"/>
      <c r="Q7" s="415"/>
      <c r="R7" s="415"/>
      <c r="S7" s="415"/>
      <c r="T7" s="415"/>
      <c r="U7" s="415"/>
      <c r="V7" s="415"/>
      <c r="W7" s="416"/>
      <c r="X7" s="414" t="s">
        <v>10</v>
      </c>
      <c r="Y7" s="415"/>
      <c r="Z7" s="415"/>
      <c r="AA7" s="415"/>
      <c r="AB7" s="415"/>
      <c r="AC7" s="415"/>
      <c r="AD7" s="416"/>
      <c r="AE7" s="414" t="s">
        <v>11</v>
      </c>
      <c r="AF7" s="415"/>
      <c r="AG7" s="415"/>
      <c r="AH7" s="415"/>
      <c r="AI7" s="415"/>
      <c r="AJ7" s="416"/>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row>
    <row r="8" spans="1:68" x14ac:dyDescent="0.35">
      <c r="A8" s="417" t="s">
        <v>12</v>
      </c>
      <c r="B8" s="419" t="s">
        <v>13</v>
      </c>
      <c r="C8" s="412" t="s">
        <v>14</v>
      </c>
      <c r="D8" s="412" t="s">
        <v>15</v>
      </c>
      <c r="E8" s="420" t="s">
        <v>16</v>
      </c>
      <c r="F8" s="411" t="s">
        <v>17</v>
      </c>
      <c r="G8" s="412" t="s">
        <v>18</v>
      </c>
      <c r="H8" s="422" t="s">
        <v>19</v>
      </c>
      <c r="I8" s="423" t="s">
        <v>20</v>
      </c>
      <c r="J8" s="411" t="s">
        <v>21</v>
      </c>
      <c r="K8" s="411" t="s">
        <v>22</v>
      </c>
      <c r="L8" s="425" t="s">
        <v>23</v>
      </c>
      <c r="M8" s="423" t="s">
        <v>20</v>
      </c>
      <c r="N8" s="412" t="s">
        <v>24</v>
      </c>
      <c r="O8" s="409" t="s">
        <v>25</v>
      </c>
      <c r="P8" s="404" t="s">
        <v>26</v>
      </c>
      <c r="Q8" s="411" t="s">
        <v>27</v>
      </c>
      <c r="R8" s="404" t="s">
        <v>28</v>
      </c>
      <c r="S8" s="404"/>
      <c r="T8" s="404"/>
      <c r="U8" s="404"/>
      <c r="V8" s="404"/>
      <c r="W8" s="404"/>
      <c r="X8" s="408" t="s">
        <v>29</v>
      </c>
      <c r="Y8" s="408" t="s">
        <v>30</v>
      </c>
      <c r="Z8" s="408" t="s">
        <v>20</v>
      </c>
      <c r="AA8" s="408" t="s">
        <v>31</v>
      </c>
      <c r="AB8" s="408" t="s">
        <v>20</v>
      </c>
      <c r="AC8" s="408" t="s">
        <v>32</v>
      </c>
      <c r="AD8" s="409" t="s">
        <v>33</v>
      </c>
      <c r="AE8" s="404" t="s">
        <v>11</v>
      </c>
      <c r="AF8" s="404" t="s">
        <v>34</v>
      </c>
      <c r="AG8" s="413" t="s">
        <v>35</v>
      </c>
      <c r="AH8" s="413" t="s">
        <v>36</v>
      </c>
      <c r="AI8" s="404" t="s">
        <v>37</v>
      </c>
      <c r="AJ8" s="404" t="s">
        <v>38</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row>
    <row r="9" spans="1:68" s="189" customFormat="1" ht="135" x14ac:dyDescent="0.25">
      <c r="A9" s="418"/>
      <c r="B9" s="419"/>
      <c r="C9" s="404"/>
      <c r="D9" s="404"/>
      <c r="E9" s="421"/>
      <c r="F9" s="412"/>
      <c r="G9" s="404"/>
      <c r="H9" s="412"/>
      <c r="I9" s="424"/>
      <c r="J9" s="412"/>
      <c r="K9" s="412"/>
      <c r="L9" s="424"/>
      <c r="M9" s="424"/>
      <c r="N9" s="404"/>
      <c r="O9" s="410"/>
      <c r="P9" s="404"/>
      <c r="Q9" s="412"/>
      <c r="R9" s="186" t="s">
        <v>39</v>
      </c>
      <c r="S9" s="186" t="s">
        <v>40</v>
      </c>
      <c r="T9" s="186" t="s">
        <v>41</v>
      </c>
      <c r="U9" s="187" t="s">
        <v>42</v>
      </c>
      <c r="V9" s="187" t="s">
        <v>43</v>
      </c>
      <c r="W9" s="187" t="s">
        <v>44</v>
      </c>
      <c r="X9" s="408"/>
      <c r="Y9" s="408"/>
      <c r="Z9" s="408"/>
      <c r="AA9" s="408"/>
      <c r="AB9" s="408"/>
      <c r="AC9" s="408"/>
      <c r="AD9" s="410"/>
      <c r="AE9" s="404"/>
      <c r="AF9" s="404"/>
      <c r="AG9" s="413"/>
      <c r="AH9" s="413"/>
      <c r="AI9" s="404"/>
      <c r="AJ9" s="404"/>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row>
    <row r="10" spans="1:68" s="213" customFormat="1" ht="229.5" x14ac:dyDescent="0.25">
      <c r="A10" s="190">
        <v>1</v>
      </c>
      <c r="B10" s="268" t="s">
        <v>132</v>
      </c>
      <c r="C10" s="191" t="s">
        <v>347</v>
      </c>
      <c r="D10" s="191" t="s">
        <v>348</v>
      </c>
      <c r="E10" s="192" t="s">
        <v>349</v>
      </c>
      <c r="F10" s="269" t="s">
        <v>136</v>
      </c>
      <c r="G10" s="193">
        <v>10</v>
      </c>
      <c r="H10" s="194" t="s">
        <v>208</v>
      </c>
      <c r="I10" s="195">
        <v>0.4</v>
      </c>
      <c r="J10" s="196" t="s">
        <v>137</v>
      </c>
      <c r="K10" s="197" t="str">
        <f>IF(NOT(ISERROR(MATCH(J10,'[13]Tabla Impacto'!$B$221:$B$223,0))),'[13]Tabla Impacto'!$F$223&amp;"Por favor no seleccionar los criterios de impacto(Afectación Económica o presupuestal y Pérdida Reputacional)",J10)</f>
        <v xml:space="preserve">     El riesgo afecta la imagen de alguna área de la organización</v>
      </c>
      <c r="L10" s="198" t="s">
        <v>286</v>
      </c>
      <c r="M10" s="197">
        <f>IF(L10="","",IF(L10="Leve",0.2,IF(L10="Menor",0.4,IF(L10="Moderado",0.6,IF(L10="Mayor",0.8,IF(L10="Catastrófico",1,))))))</f>
        <v>0.2</v>
      </c>
      <c r="N10" s="19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200">
        <v>1</v>
      </c>
      <c r="P10" s="201" t="s">
        <v>287</v>
      </c>
      <c r="Q10" s="202" t="str">
        <f>IF(OR(R10="Preventivo",R10="Detectivo"),"Probabilidad",IF(R10="Correctivo","Impacto",""))</f>
        <v>Probabilidad</v>
      </c>
      <c r="R10" s="64" t="s">
        <v>52</v>
      </c>
      <c r="S10" s="64" t="s">
        <v>53</v>
      </c>
      <c r="T10" s="65" t="str">
        <f>IF(AND(R10="Preventivo",S10="Automático"),"50%",IF(AND(R10="Preventivo",S10="Manual"),"40%",IF(AND(R10="Detectivo",S10="Automático"),"40%",IF(AND(R10="Detectivo",S10="Manual"),"30%",IF(AND(R10="Correctivo",S10="Automático"),"35%",IF(AND(R10="Correctivo",S10="Manual"),"25%",""))))))</f>
        <v>40%</v>
      </c>
      <c r="U10" s="64" t="s">
        <v>79</v>
      </c>
      <c r="V10" s="64" t="s">
        <v>55</v>
      </c>
      <c r="W10" s="64" t="s">
        <v>80</v>
      </c>
      <c r="X10" s="203">
        <f>IFERROR(IF(Q10="Probabilidad",(I10-(+I10*T10)),IF(Q10="Impacto",I10,"")),"")</f>
        <v>0.24</v>
      </c>
      <c r="Y10" s="204" t="str">
        <f>IFERROR(IF(X10="","",IF(X10&lt;=0.2,"Muy Baja",IF(X10&lt;=0.4,"Baja",IF(X10&lt;=0.6,"Media",IF(X10&lt;=0.8,"Alta","Muy Alta"))))),"")</f>
        <v>Baja</v>
      </c>
      <c r="Z10" s="205">
        <f>+X10</f>
        <v>0.24</v>
      </c>
      <c r="AA10" s="204" t="str">
        <f>IFERROR(IF(AB10="","",IF(AB10&lt;=0.2,"Leve",IF(AB10&lt;=0.4,"Menor",IF(AB10&lt;=0.6,"Moderado",IF(AB10&lt;=0.8,"Mayor","Catastrófico"))))),"")</f>
        <v>Leve</v>
      </c>
      <c r="AB10" s="206">
        <f>IFERROR(IF(Q10="Impacto",(M10-(+M10*T10)),IF(Q10="Probabilidad",M10,"")),"")</f>
        <v>0.2</v>
      </c>
      <c r="AC10" s="20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208" t="s">
        <v>150</v>
      </c>
      <c r="AE10" s="209" t="s">
        <v>288</v>
      </c>
      <c r="AF10" s="209" t="s">
        <v>289</v>
      </c>
      <c r="AG10" s="210"/>
      <c r="AH10" s="210"/>
      <c r="AI10" s="209" t="s">
        <v>290</v>
      </c>
      <c r="AJ10" s="211" t="s">
        <v>60</v>
      </c>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row>
    <row r="11" spans="1:68" ht="204" x14ac:dyDescent="0.35">
      <c r="A11" s="301"/>
      <c r="B11" s="268" t="s">
        <v>132</v>
      </c>
      <c r="C11" s="268" t="s">
        <v>350</v>
      </c>
      <c r="D11" s="191" t="s">
        <v>351</v>
      </c>
      <c r="E11" s="192" t="s">
        <v>352</v>
      </c>
      <c r="F11" s="269" t="s">
        <v>136</v>
      </c>
      <c r="G11" s="193">
        <v>30</v>
      </c>
      <c r="H11" s="194" t="str">
        <f>IF(G11&lt;=0,"",IF(G11&lt;=2,"Muy Baja",IF(G11&lt;=24,"Baja",IF(G11&lt;=500,"Media",IF(G11&lt;=5000,"Alta","Muy Alta")))))</f>
        <v>Media</v>
      </c>
      <c r="I11" s="197">
        <f>IF(H11="","",IF(H11="Muy Baja",0.2,IF(H11="Baja",0.4,IF(H11="Media",0.6,IF(H11="Alta",0.8,IF(H11="Muy Alta",1,))))))</f>
        <v>0.6</v>
      </c>
      <c r="J11" s="196" t="s">
        <v>285</v>
      </c>
      <c r="K11" s="197" t="str">
        <f>IF(NOT(ISERROR(MATCH(J11,'[14]Tabla Impacto'!$B$221:$B$223,0))),'[14]Tabla Impacto'!$F$223&amp;"Por favor no seleccionar los criterios de impacto(Afectación Económica o presupuestal y Pérdida Reputacional)",J11)</f>
        <v>Pérdida Reputacional</v>
      </c>
      <c r="L11" s="194" t="s">
        <v>286</v>
      </c>
      <c r="M11" s="197">
        <f>IF(L11="","",IF(L11="Leve",0.2,IF(L11="Menor",0.4,IF(L11="Moderado",0.6,IF(L11="Mayor",0.8,IF(L11="Catastrófico",1,))))))</f>
        <v>0.2</v>
      </c>
      <c r="N11" s="302"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Moderado</v>
      </c>
      <c r="O11" s="200">
        <v>1</v>
      </c>
      <c r="P11" s="201" t="s">
        <v>353</v>
      </c>
      <c r="Q11" s="202" t="str">
        <f>IF(OR(R11="Preventivo",R11="Detectivo"),"Probabilidad",IF(R11="Correctivo","Impacto",""))</f>
        <v>Probabilidad</v>
      </c>
      <c r="R11" s="64" t="s">
        <v>52</v>
      </c>
      <c r="S11" s="64" t="s">
        <v>53</v>
      </c>
      <c r="T11" s="65" t="str">
        <f>IF(AND(R11="Preventivo",S11="Automático"),"50%",IF(AND(R11="Preventivo",S11="Manual"),"40%",IF(AND(R11="Detectivo",S11="Automático"),"40%",IF(AND(R11="Detectivo",S11="Manual"),"30%",IF(AND(R11="Correctivo",S11="Automático"),"35%",IF(AND(R11="Correctivo",S11="Manual"),"25%",""))))))</f>
        <v>40%</v>
      </c>
      <c r="U11" s="64" t="s">
        <v>54</v>
      </c>
      <c r="V11" s="64" t="s">
        <v>55</v>
      </c>
      <c r="W11" s="64" t="s">
        <v>56</v>
      </c>
      <c r="X11" s="203">
        <f>IFERROR(IF(Q11="Probabilidad",(I11-(+I11*T11)),IF(Q11="Impacto",I11,"")),"")</f>
        <v>0.36</v>
      </c>
      <c r="Y11" s="204" t="str">
        <f>IFERROR(IF(X11="","",IF(X11&lt;=0.2,"Muy Baja",IF(X11&lt;=0.4,"Baja",IF(X11&lt;=0.6,"Media",IF(X11&lt;=0.8,"Alta","Muy Alta"))))),"")</f>
        <v>Baja</v>
      </c>
      <c r="Z11" s="205">
        <f>+X11</f>
        <v>0.36</v>
      </c>
      <c r="AA11" s="204" t="str">
        <f>IFERROR(IF(AB11="","",IF(AB11&lt;=0.2,"Leve",IF(AB11&lt;=0.4,"Menor",IF(AB11&lt;=0.6,"Moderado",IF(AB11&lt;=0.8,"Mayor","Catastrófico"))))),"")</f>
        <v>Leve</v>
      </c>
      <c r="AB11" s="205">
        <f>IFERROR(IF(Q11="Impacto",(M11-(+M11*T11)),IF(Q11="Probabilidad",M11,"")),"")</f>
        <v>0.2</v>
      </c>
      <c r="AC11" s="207" t="str">
        <f>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208"/>
      <c r="AE11" s="209" t="s">
        <v>354</v>
      </c>
      <c r="AF11" s="209" t="s">
        <v>355</v>
      </c>
      <c r="AG11" s="210"/>
      <c r="AH11" s="210"/>
      <c r="AI11" s="209" t="s">
        <v>356</v>
      </c>
      <c r="AJ11" s="211" t="s">
        <v>60</v>
      </c>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row>
    <row r="12" spans="1:68" x14ac:dyDescent="0.35">
      <c r="A12" s="214"/>
      <c r="B12" s="405" t="s">
        <v>291</v>
      </c>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7"/>
    </row>
    <row r="14" spans="1:68" x14ac:dyDescent="0.35">
      <c r="A14" s="182"/>
      <c r="B14" s="215" t="s">
        <v>129</v>
      </c>
      <c r="C14" s="182"/>
      <c r="D14" s="182"/>
      <c r="F14" s="182"/>
    </row>
  </sheetData>
  <mergeCells count="45">
    <mergeCell ref="AJ8:AJ9"/>
    <mergeCell ref="B12:AJ12"/>
    <mergeCell ref="AA8:AA9"/>
    <mergeCell ref="AB8:AB9"/>
    <mergeCell ref="AC8:AC9"/>
    <mergeCell ref="AD8:AD9"/>
    <mergeCell ref="AE8:AE9"/>
    <mergeCell ref="AF8:AF9"/>
    <mergeCell ref="P8:P9"/>
    <mergeCell ref="Q8:Q9"/>
    <mergeCell ref="R8:W8"/>
    <mergeCell ref="X8:X9"/>
    <mergeCell ref="Y8:Y9"/>
    <mergeCell ref="N8:N9"/>
    <mergeCell ref="O8:O9"/>
    <mergeCell ref="AG8:AG9"/>
    <mergeCell ref="AH8:AH9"/>
    <mergeCell ref="AI8:AI9"/>
    <mergeCell ref="AE7:AJ7"/>
    <mergeCell ref="A8:A9"/>
    <mergeCell ref="B8:B9"/>
    <mergeCell ref="C8:C9"/>
    <mergeCell ref="D8:D9"/>
    <mergeCell ref="E8:E9"/>
    <mergeCell ref="F8:F9"/>
    <mergeCell ref="G8:G9"/>
    <mergeCell ref="H8:H9"/>
    <mergeCell ref="I8:I9"/>
    <mergeCell ref="X7:AD7"/>
    <mergeCell ref="Z8:Z9"/>
    <mergeCell ref="J8:J9"/>
    <mergeCell ref="K8:K9"/>
    <mergeCell ref="L8:L9"/>
    <mergeCell ref="M8:M9"/>
    <mergeCell ref="A6:B6"/>
    <mergeCell ref="C6:N6"/>
    <mergeCell ref="A7:G7"/>
    <mergeCell ref="H7:N7"/>
    <mergeCell ref="O7:W7"/>
    <mergeCell ref="A1:AJ2"/>
    <mergeCell ref="A4:B4"/>
    <mergeCell ref="C4:N4"/>
    <mergeCell ref="O4:Q4"/>
    <mergeCell ref="A5:B5"/>
    <mergeCell ref="C5:N5"/>
  </mergeCells>
  <conditionalFormatting sqref="H10 Y10">
    <cfRule type="cellIs" dxfId="534" priority="30" operator="equal">
      <formula>"Muy Alta"</formula>
    </cfRule>
    <cfRule type="cellIs" dxfId="533" priority="31" operator="equal">
      <formula>"Alta"</formula>
    </cfRule>
    <cfRule type="cellIs" dxfId="532" priority="32" operator="equal">
      <formula>"Media"</formula>
    </cfRule>
    <cfRule type="cellIs" dxfId="531" priority="33" operator="equal">
      <formula>"Baja"</formula>
    </cfRule>
    <cfRule type="cellIs" dxfId="530" priority="34" operator="equal">
      <formula>"Muy Baja"</formula>
    </cfRule>
  </conditionalFormatting>
  <conditionalFormatting sqref="L10 AA10">
    <cfRule type="cellIs" dxfId="529" priority="25" operator="equal">
      <formula>"Catastrófico"</formula>
    </cfRule>
    <cfRule type="cellIs" dxfId="528" priority="26" operator="equal">
      <formula>"Mayor"</formula>
    </cfRule>
    <cfRule type="cellIs" dxfId="527" priority="27" operator="equal">
      <formula>"Moderado"</formula>
    </cfRule>
    <cfRule type="cellIs" dxfId="526" priority="28" operator="equal">
      <formula>"Menor"</formula>
    </cfRule>
    <cfRule type="cellIs" dxfId="525" priority="29" operator="equal">
      <formula>"Leve"</formula>
    </cfRule>
  </conditionalFormatting>
  <conditionalFormatting sqref="N10 AC10">
    <cfRule type="cellIs" dxfId="524" priority="21" operator="equal">
      <formula>"Extremo"</formula>
    </cfRule>
    <cfRule type="cellIs" dxfId="523" priority="22" operator="equal">
      <formula>"Alto"</formula>
    </cfRule>
    <cfRule type="cellIs" dxfId="522" priority="23" operator="equal">
      <formula>"Moderado"</formula>
    </cfRule>
    <cfRule type="cellIs" dxfId="521" priority="24" operator="equal">
      <formula>"Bajo"</formula>
    </cfRule>
  </conditionalFormatting>
  <conditionalFormatting sqref="K10">
    <cfRule type="containsText" dxfId="520" priority="20" operator="containsText" text="❌">
      <formula>NOT(ISERROR(SEARCH("❌",K10)))</formula>
    </cfRule>
  </conditionalFormatting>
  <conditionalFormatting sqref="H11 Y11">
    <cfRule type="cellIs" dxfId="519" priority="15" operator="equal">
      <formula>"Muy Alta"</formula>
    </cfRule>
    <cfRule type="cellIs" dxfId="518" priority="16" operator="equal">
      <formula>"Alta"</formula>
    </cfRule>
    <cfRule type="cellIs" dxfId="517" priority="17" operator="equal">
      <formula>"Media"</formula>
    </cfRule>
    <cfRule type="cellIs" dxfId="516" priority="18" operator="equal">
      <formula>"Baja"</formula>
    </cfRule>
    <cfRule type="cellIs" dxfId="515" priority="19" operator="equal">
      <formula>"Muy Baja"</formula>
    </cfRule>
  </conditionalFormatting>
  <conditionalFormatting sqref="L11 AA11">
    <cfRule type="cellIs" dxfId="514" priority="10" operator="equal">
      <formula>"Catastrófico"</formula>
    </cfRule>
    <cfRule type="cellIs" dxfId="513" priority="11" operator="equal">
      <formula>"Mayor"</formula>
    </cfRule>
    <cfRule type="cellIs" dxfId="512" priority="12" operator="equal">
      <formula>"Moderado"</formula>
    </cfRule>
    <cfRule type="cellIs" dxfId="511" priority="13" operator="equal">
      <formula>"Menor"</formula>
    </cfRule>
    <cfRule type="cellIs" dxfId="510" priority="14" operator="equal">
      <formula>"Leve"</formula>
    </cfRule>
  </conditionalFormatting>
  <conditionalFormatting sqref="AC11">
    <cfRule type="cellIs" dxfId="509" priority="6" operator="equal">
      <formula>"Extremo"</formula>
    </cfRule>
    <cfRule type="cellIs" dxfId="508" priority="7" operator="equal">
      <formula>"Alto"</formula>
    </cfRule>
    <cfRule type="cellIs" dxfId="507" priority="8" operator="equal">
      <formula>"Moderado"</formula>
    </cfRule>
    <cfRule type="cellIs" dxfId="506" priority="9" operator="equal">
      <formula>"Bajo"</formula>
    </cfRule>
  </conditionalFormatting>
  <conditionalFormatting sqref="N11">
    <cfRule type="cellIs" dxfId="505" priority="2" operator="equal">
      <formula>"Extremo"</formula>
    </cfRule>
    <cfRule type="cellIs" dxfId="504" priority="3" operator="equal">
      <formula>"Alto"</formula>
    </cfRule>
    <cfRule type="cellIs" dxfId="503" priority="4" operator="equal">
      <formula>"Moderado"</formula>
    </cfRule>
    <cfRule type="cellIs" dxfId="502" priority="5" operator="equal">
      <formula>"Bajo"</formula>
    </cfRule>
  </conditionalFormatting>
  <conditionalFormatting sqref="K11">
    <cfRule type="containsText" dxfId="501" priority="1" operator="containsText" text="❌">
      <formula>NOT(ISERROR(SEARCH("❌",K11)))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AE10</xm:sqref>
        </x14:dataValidation>
        <x14:dataValidation type="list" allowBlank="1" showInputMessage="1" showErrorMessage="1">
          <x14:formula1>
            <xm:f>'F:\ESCRITORIO\respaldo\anticorrupción\2023\mapas de riesgos por procesos\para publicar 2023\[Definitivo JURIDICA.xlsx]Tabla Impacto'!#REF!</xm:f>
          </x14:formula1>
          <xm:sqref>J10</xm:sqref>
        </x14:dataValidation>
        <x14:dataValidation type="list" allowBlank="1" showInputMessage="1" showErrorMessage="1">
          <x14:formula1>
            <xm:f>'F:\ESCRITORIO\respaldo\anticorrupción\2023\mapas de riesgos por procesos\para publicar 2023\[Definitivo JURIDICA.xlsx]Opciones Tratamiento'!#REF!</xm:f>
          </x14:formula1>
          <xm:sqref>AD10</xm:sqref>
        </x14:dataValidation>
        <x14:dataValidation type="list" allowBlank="1" showInputMessage="1" showErrorMessage="1">
          <x14:formula1>
            <xm:f>'F:\ESCRITORIO\respaldo\anticorrupción\2023\mapas de riesgos por procesos\para publicar 2023\[Definitivo JURIDICA.xlsx]Opciones Tratamiento'!#REF!</xm:f>
          </x14:formula1>
          <xm:sqref>B10</xm:sqref>
        </x14:dataValidation>
        <x14:dataValidation type="list" allowBlank="1" showInputMessage="1" showErrorMessage="1">
          <x14:formula1>
            <xm:f>'F:\ESCRITORIO\respaldo\anticorrupción\2023\mapas de riesgos por procesos\para publicar 2023\[Definitivo JURIDICA.xlsx]Opciones Tratamiento'!#REF!</xm:f>
          </x14:formula1>
          <xm:sqref>F10:F11</xm:sqref>
        </x14:dataValidation>
        <x14:dataValidation type="list" allowBlank="1" showInputMessage="1" showErrorMessage="1">
          <x14:formula1>
            <xm:f>'F:\ESCRITORIO\respaldo\anticorrupción\2023\mapas de riesgos por procesos\para publicar 2023\[Definitivo JURIDICA.xlsx]Tabla Valoración controles'!#REF!</xm:f>
          </x14:formula1>
          <xm:sqref>W10</xm:sqref>
        </x14:dataValidation>
        <x14:dataValidation type="list" allowBlank="1" showInputMessage="1" showErrorMessage="1">
          <x14:formula1>
            <xm:f>'F:\ESCRITORIO\respaldo\anticorrupción\2023\mapas de riesgos por procesos\para publicar 2023\[Definitivo JURIDICA.xlsx]Tabla Valoración controles'!#REF!</xm:f>
          </x14:formula1>
          <xm:sqref>V10</xm:sqref>
        </x14:dataValidation>
        <x14:dataValidation type="list" allowBlank="1" showInputMessage="1" showErrorMessage="1">
          <x14:formula1>
            <xm:f>'F:\ESCRITORIO\respaldo\anticorrupción\2023\mapas de riesgos por procesos\para publicar 2023\[Definitivo JURIDICA.xlsx]Tabla Valoración controles'!#REF!</xm:f>
          </x14:formula1>
          <xm:sqref>U10</xm:sqref>
        </x14:dataValidation>
        <x14:dataValidation type="list" allowBlank="1" showInputMessage="1" showErrorMessage="1">
          <x14:formula1>
            <xm:f>'F:\ESCRITORIO\respaldo\anticorrupción\2023\mapas de riesgos por procesos\para publicar 2023\[Definitivo JURIDICA.xlsx]Tabla Valoración controles'!#REF!</xm:f>
          </x14:formula1>
          <xm:sqref>S10</xm:sqref>
        </x14:dataValidation>
        <x14:dataValidation type="list" allowBlank="1" showInputMessage="1" showErrorMessage="1">
          <x14:formula1>
            <xm:f>'F:\ESCRITORIO\respaldo\anticorrupción\2023\mapas de riesgos por procesos\para publicar 2023\[Definitivo JURIDICA.xlsx]Tabla Valoración controles'!#REF!</xm:f>
          </x14:formula1>
          <xm:sqref>R10</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AG10</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AH10</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AF10</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AI10</xm:sqref>
        </x14:dataValidation>
        <x14:dataValidation type="list" allowBlank="1" showInputMessage="1" showErrorMessage="1">
          <x14:formula1>
            <xm:f>'F:\ESCRITORIO\respaldo\anticorrupción\2023\mapas de riesgos por procesos\para publicar 2023\[Definitivo JURIDICA.xlsx]Opciones Tratamiento'!#REF!</xm:f>
          </x14:formula1>
          <xm:sqref>AJ10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4"/>
  <sheetViews>
    <sheetView topLeftCell="A10" workbookViewId="0">
      <selection activeCell="AG10" sqref="AG10:AH11"/>
    </sheetView>
  </sheetViews>
  <sheetFormatPr baseColWidth="10" defaultColWidth="11.42578125" defaultRowHeight="25.5" x14ac:dyDescent="0.35"/>
  <cols>
    <col min="1" max="1" width="5.85546875" style="217" bestFit="1" customWidth="1"/>
    <col min="2" max="2" width="67.85546875" style="217" customWidth="1"/>
    <col min="3" max="3" width="34.7109375" style="217" customWidth="1"/>
    <col min="4" max="4" width="38.28515625" style="217" customWidth="1"/>
    <col min="5" max="5" width="115.85546875" style="182" customWidth="1"/>
    <col min="6" max="6" width="55.5703125" style="216" customWidth="1"/>
    <col min="7" max="7" width="34.42578125" style="216" customWidth="1"/>
    <col min="8" max="8" width="30.5703125" style="182" customWidth="1"/>
    <col min="9" max="9" width="28.42578125" style="182" customWidth="1"/>
    <col min="10" max="10" width="27.28515625" style="182" bestFit="1" customWidth="1"/>
    <col min="11" max="11" width="30.5703125" style="182" hidden="1" customWidth="1"/>
    <col min="12" max="14" width="30.28515625" style="182" customWidth="1"/>
    <col min="15" max="15" width="5.85546875" style="182" customWidth="1"/>
    <col min="16" max="16" width="110.85546875" style="182" customWidth="1"/>
    <col min="17" max="17" width="32.140625" style="182" customWidth="1"/>
    <col min="18" max="18" width="6.85546875" style="182" customWidth="1"/>
    <col min="19" max="19" width="5" style="182" customWidth="1"/>
    <col min="20" max="20" width="10" style="182" bestFit="1" customWidth="1"/>
    <col min="21" max="23" width="11.140625" style="182" bestFit="1" customWidth="1"/>
    <col min="24" max="24" width="38.28515625" style="182" hidden="1" customWidth="1"/>
    <col min="25" max="25" width="8.7109375" style="182" customWidth="1"/>
    <col min="26" max="26" width="10.42578125" style="182" customWidth="1"/>
    <col min="27" max="27" width="18.85546875" style="182" customWidth="1"/>
    <col min="28" max="28" width="21.85546875" style="182" customWidth="1"/>
    <col min="29" max="29" width="8.42578125" style="182" customWidth="1"/>
    <col min="30" max="30" width="12.5703125" style="182" customWidth="1"/>
    <col min="31" max="31" width="36.7109375" style="182" customWidth="1"/>
    <col min="32" max="32" width="22.140625" style="182" customWidth="1"/>
    <col min="33" max="33" width="16.85546875" style="182" customWidth="1"/>
    <col min="34" max="34" width="17.5703125" style="182" customWidth="1"/>
    <col min="35" max="35" width="26.85546875" style="182" customWidth="1"/>
    <col min="36" max="36" width="21" style="182" customWidth="1"/>
    <col min="37" max="16384" width="11.42578125" style="182"/>
  </cols>
  <sheetData>
    <row r="1" spans="1:68" x14ac:dyDescent="0.35">
      <c r="A1" s="431" t="s">
        <v>0</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3"/>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row>
    <row r="2" spans="1:68" x14ac:dyDescent="0.35">
      <c r="A2" s="42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5"/>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row>
    <row r="3" spans="1:68" x14ac:dyDescent="0.35">
      <c r="A3" s="183"/>
      <c r="B3" s="272"/>
      <c r="C3" s="183"/>
      <c r="D3" s="183"/>
      <c r="E3" s="181"/>
      <c r="F3" s="185"/>
      <c r="G3" s="185"/>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row>
    <row r="4" spans="1:68" x14ac:dyDescent="0.35">
      <c r="A4" s="426" t="s">
        <v>1</v>
      </c>
      <c r="B4" s="427"/>
      <c r="C4" s="436" t="s">
        <v>357</v>
      </c>
      <c r="D4" s="437"/>
      <c r="E4" s="437"/>
      <c r="F4" s="437"/>
      <c r="G4" s="437"/>
      <c r="H4" s="437"/>
      <c r="I4" s="437"/>
      <c r="J4" s="437"/>
      <c r="K4" s="437"/>
      <c r="L4" s="437"/>
      <c r="M4" s="437"/>
      <c r="N4" s="438"/>
      <c r="O4" s="439"/>
      <c r="P4" s="439"/>
      <c r="Q4" s="439"/>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row>
    <row r="5" spans="1:68" x14ac:dyDescent="0.35">
      <c r="A5" s="426" t="s">
        <v>3</v>
      </c>
      <c r="B5" s="427"/>
      <c r="C5" s="428" t="s">
        <v>358</v>
      </c>
      <c r="D5" s="429"/>
      <c r="E5" s="429"/>
      <c r="F5" s="429"/>
      <c r="G5" s="429"/>
      <c r="H5" s="429"/>
      <c r="I5" s="429"/>
      <c r="J5" s="429"/>
      <c r="K5" s="429"/>
      <c r="L5" s="429"/>
      <c r="M5" s="429"/>
      <c r="N5" s="430"/>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row>
    <row r="6" spans="1:68" x14ac:dyDescent="0.35">
      <c r="A6" s="426" t="s">
        <v>5</v>
      </c>
      <c r="B6" s="427"/>
      <c r="C6" s="428" t="s">
        <v>359</v>
      </c>
      <c r="D6" s="429"/>
      <c r="E6" s="429"/>
      <c r="F6" s="429"/>
      <c r="G6" s="429"/>
      <c r="H6" s="429"/>
      <c r="I6" s="429"/>
      <c r="J6" s="429"/>
      <c r="K6" s="429"/>
      <c r="L6" s="429"/>
      <c r="M6" s="429"/>
      <c r="N6" s="430"/>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row>
    <row r="7" spans="1:68" x14ac:dyDescent="0.35">
      <c r="A7" s="414" t="s">
        <v>7</v>
      </c>
      <c r="B7" s="415"/>
      <c r="C7" s="415"/>
      <c r="D7" s="415"/>
      <c r="E7" s="415"/>
      <c r="F7" s="415"/>
      <c r="G7" s="416"/>
      <c r="H7" s="414" t="s">
        <v>8</v>
      </c>
      <c r="I7" s="415"/>
      <c r="J7" s="415"/>
      <c r="K7" s="415"/>
      <c r="L7" s="415"/>
      <c r="M7" s="415"/>
      <c r="N7" s="416"/>
      <c r="O7" s="414" t="s">
        <v>9</v>
      </c>
      <c r="P7" s="415"/>
      <c r="Q7" s="415"/>
      <c r="R7" s="415"/>
      <c r="S7" s="415"/>
      <c r="T7" s="415"/>
      <c r="U7" s="415"/>
      <c r="V7" s="415"/>
      <c r="W7" s="416"/>
      <c r="X7" s="414" t="s">
        <v>10</v>
      </c>
      <c r="Y7" s="415"/>
      <c r="Z7" s="415"/>
      <c r="AA7" s="415"/>
      <c r="AB7" s="415"/>
      <c r="AC7" s="415"/>
      <c r="AD7" s="416"/>
      <c r="AE7" s="414" t="s">
        <v>11</v>
      </c>
      <c r="AF7" s="415"/>
      <c r="AG7" s="415"/>
      <c r="AH7" s="415"/>
      <c r="AI7" s="415"/>
      <c r="AJ7" s="416"/>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row>
    <row r="8" spans="1:68" x14ac:dyDescent="0.35">
      <c r="A8" s="417" t="s">
        <v>12</v>
      </c>
      <c r="B8" s="419" t="s">
        <v>13</v>
      </c>
      <c r="C8" s="412" t="s">
        <v>14</v>
      </c>
      <c r="D8" s="412" t="s">
        <v>15</v>
      </c>
      <c r="E8" s="420" t="s">
        <v>16</v>
      </c>
      <c r="F8" s="411" t="s">
        <v>17</v>
      </c>
      <c r="G8" s="412" t="s">
        <v>18</v>
      </c>
      <c r="H8" s="422" t="s">
        <v>19</v>
      </c>
      <c r="I8" s="423" t="s">
        <v>20</v>
      </c>
      <c r="J8" s="411" t="s">
        <v>21</v>
      </c>
      <c r="K8" s="411" t="s">
        <v>22</v>
      </c>
      <c r="L8" s="425" t="s">
        <v>23</v>
      </c>
      <c r="M8" s="423" t="s">
        <v>20</v>
      </c>
      <c r="N8" s="412" t="s">
        <v>24</v>
      </c>
      <c r="O8" s="409" t="s">
        <v>25</v>
      </c>
      <c r="P8" s="404" t="s">
        <v>26</v>
      </c>
      <c r="Q8" s="411" t="s">
        <v>27</v>
      </c>
      <c r="R8" s="404" t="s">
        <v>28</v>
      </c>
      <c r="S8" s="404"/>
      <c r="T8" s="404"/>
      <c r="U8" s="404"/>
      <c r="V8" s="404"/>
      <c r="W8" s="404"/>
      <c r="X8" s="408" t="s">
        <v>29</v>
      </c>
      <c r="Y8" s="408" t="s">
        <v>30</v>
      </c>
      <c r="Z8" s="408" t="s">
        <v>20</v>
      </c>
      <c r="AA8" s="408" t="s">
        <v>31</v>
      </c>
      <c r="AB8" s="408" t="s">
        <v>20</v>
      </c>
      <c r="AC8" s="408" t="s">
        <v>32</v>
      </c>
      <c r="AD8" s="409" t="s">
        <v>33</v>
      </c>
      <c r="AE8" s="404" t="s">
        <v>11</v>
      </c>
      <c r="AF8" s="404" t="s">
        <v>34</v>
      </c>
      <c r="AG8" s="413" t="s">
        <v>35</v>
      </c>
      <c r="AH8" s="413" t="s">
        <v>36</v>
      </c>
      <c r="AI8" s="404" t="s">
        <v>37</v>
      </c>
      <c r="AJ8" s="404" t="s">
        <v>38</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row>
    <row r="9" spans="1:68" s="189" customFormat="1" ht="135" x14ac:dyDescent="0.25">
      <c r="A9" s="418"/>
      <c r="B9" s="419"/>
      <c r="C9" s="404"/>
      <c r="D9" s="404"/>
      <c r="E9" s="421"/>
      <c r="F9" s="412"/>
      <c r="G9" s="404"/>
      <c r="H9" s="412"/>
      <c r="I9" s="424"/>
      <c r="J9" s="412"/>
      <c r="K9" s="412"/>
      <c r="L9" s="424"/>
      <c r="M9" s="424"/>
      <c r="N9" s="404"/>
      <c r="O9" s="410"/>
      <c r="P9" s="404"/>
      <c r="Q9" s="412"/>
      <c r="R9" s="186" t="s">
        <v>39</v>
      </c>
      <c r="S9" s="186" t="s">
        <v>40</v>
      </c>
      <c r="T9" s="186" t="s">
        <v>41</v>
      </c>
      <c r="U9" s="187" t="s">
        <v>42</v>
      </c>
      <c r="V9" s="187" t="s">
        <v>43</v>
      </c>
      <c r="W9" s="187" t="s">
        <v>44</v>
      </c>
      <c r="X9" s="408"/>
      <c r="Y9" s="408"/>
      <c r="Z9" s="408"/>
      <c r="AA9" s="408"/>
      <c r="AB9" s="408"/>
      <c r="AC9" s="408"/>
      <c r="AD9" s="410"/>
      <c r="AE9" s="404"/>
      <c r="AF9" s="404"/>
      <c r="AG9" s="413"/>
      <c r="AH9" s="413"/>
      <c r="AI9" s="404"/>
      <c r="AJ9" s="404"/>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row>
    <row r="10" spans="1:68" s="213" customFormat="1" ht="128.25" x14ac:dyDescent="0.25">
      <c r="A10" s="190">
        <v>1</v>
      </c>
      <c r="B10" s="268" t="s">
        <v>68</v>
      </c>
      <c r="C10" s="191" t="s">
        <v>360</v>
      </c>
      <c r="D10" s="191" t="s">
        <v>361</v>
      </c>
      <c r="E10" s="192" t="s">
        <v>362</v>
      </c>
      <c r="F10" s="269" t="s">
        <v>49</v>
      </c>
      <c r="G10" s="193">
        <v>24</v>
      </c>
      <c r="H10" s="194" t="s">
        <v>208</v>
      </c>
      <c r="I10" s="195">
        <v>0.4</v>
      </c>
      <c r="J10" s="196" t="s">
        <v>147</v>
      </c>
      <c r="K10" s="197" t="str">
        <f>IF(NOT(ISERROR(MATCH(J10,'[13]Tabla Impacto'!$B$221:$B$223,0))),'[13]Tabla Impacto'!$F$223&amp;"Por favor no seleccionar los criterios de impacto(Afectación Económica o presupuestal y Pérdida Reputacional)",J10)</f>
        <v xml:space="preserve">     Mayor a 500 SMLMV </v>
      </c>
      <c r="L10" s="198" t="s">
        <v>286</v>
      </c>
      <c r="M10" s="197">
        <f>IF(L10="","",IF(L10="Leve",0.2,IF(L10="Menor",0.4,IF(L10="Moderado",0.6,IF(L10="Mayor",0.8,IF(L10="Catastrófico",1,))))))</f>
        <v>0.2</v>
      </c>
      <c r="N10" s="19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200">
        <v>1</v>
      </c>
      <c r="P10" s="201" t="s">
        <v>363</v>
      </c>
      <c r="Q10" s="202" t="str">
        <f>IF(OR(R10="Preventivo",R10="Detectivo"),"Probabilidad",IF(R10="Correctivo","Impacto",""))</f>
        <v>Probabilidad</v>
      </c>
      <c r="R10" s="64" t="s">
        <v>52</v>
      </c>
      <c r="S10" s="64" t="s">
        <v>53</v>
      </c>
      <c r="T10" s="65" t="str">
        <f>IF(AND(R10="Preventivo",S10="Automático"),"50%",IF(AND(R10="Preventivo",S10="Manual"),"40%",IF(AND(R10="Detectivo",S10="Automático"),"40%",IF(AND(R10="Detectivo",S10="Manual"),"30%",IF(AND(R10="Correctivo",S10="Automático"),"35%",IF(AND(R10="Correctivo",S10="Manual"),"25%",""))))))</f>
        <v>40%</v>
      </c>
      <c r="U10" s="64" t="s">
        <v>79</v>
      </c>
      <c r="V10" s="64" t="s">
        <v>55</v>
      </c>
      <c r="W10" s="64" t="s">
        <v>80</v>
      </c>
      <c r="X10" s="203">
        <f>IFERROR(IF(Q10="Probabilidad",(I10-(+I10*T10)),IF(Q10="Impacto",I10,"")),"")</f>
        <v>0.24</v>
      </c>
      <c r="Y10" s="204" t="str">
        <f>IFERROR(IF(X10="","",IF(X10&lt;=0.2,"Muy Baja",IF(X10&lt;=0.4,"Baja",IF(X10&lt;=0.6,"Media",IF(X10&lt;=0.8,"Alta","Muy Alta"))))),"")</f>
        <v>Baja</v>
      </c>
      <c r="Z10" s="205">
        <f>+X10</f>
        <v>0.24</v>
      </c>
      <c r="AA10" s="204" t="str">
        <f>IFERROR(IF(AB10="","",IF(AB10&lt;=0.2,"Leve",IF(AB10&lt;=0.4,"Menor",IF(AB10&lt;=0.6,"Moderado",IF(AB10&lt;=0.8,"Mayor","Catastrófico"))))),"")</f>
        <v>Leve</v>
      </c>
      <c r="AB10" s="206">
        <f>IFERROR(IF(Q10="Impacto",(M10-(+M10*T10)),IF(Q10="Probabilidad",M10,"")),"")</f>
        <v>0.2</v>
      </c>
      <c r="AC10" s="20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208" t="s">
        <v>150</v>
      </c>
      <c r="AE10" s="209" t="s">
        <v>364</v>
      </c>
      <c r="AF10" s="209" t="s">
        <v>365</v>
      </c>
      <c r="AG10" s="210"/>
      <c r="AH10" s="210"/>
      <c r="AI10" s="209"/>
      <c r="AJ10" s="211" t="s">
        <v>60</v>
      </c>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row>
    <row r="11" spans="1:68" ht="128.25" x14ac:dyDescent="0.35">
      <c r="A11" s="301"/>
      <c r="B11" s="268" t="s">
        <v>68</v>
      </c>
      <c r="C11" s="191" t="s">
        <v>366</v>
      </c>
      <c r="D11" s="191" t="s">
        <v>367</v>
      </c>
      <c r="E11" s="303" t="s">
        <v>368</v>
      </c>
      <c r="F11" s="269" t="s">
        <v>49</v>
      </c>
      <c r="G11" s="193">
        <v>100</v>
      </c>
      <c r="H11" s="194" t="str">
        <f>IF(G11&lt;=0,"",IF(G11&lt;=2,"Muy Baja",IF(G11&lt;=24,"Baja",IF(G11&lt;=500,"Media",IF(G11&lt;=5000,"Alta","Muy Alta")))))</f>
        <v>Media</v>
      </c>
      <c r="I11" s="197">
        <f>IF(H11="","",IF(H11="Muy Baja",0.2,IF(H11="Baja",0.4,IF(H11="Media",0.6,IF(H11="Alta",0.8,IF(H11="Muy Alta",1,))))))</f>
        <v>0.6</v>
      </c>
      <c r="J11" s="196" t="s">
        <v>147</v>
      </c>
      <c r="K11" s="197" t="str">
        <f>IF(NOT(ISERROR(MATCH(J11,'[14]Tabla Impacto'!$B$221:$B$223,0))),'[14]Tabla Impacto'!$F$223&amp;"Por favor no seleccionar los criterios de impacto(Afectación Económica o presupuestal y Pérdida Reputacional)",J11)</f>
        <v xml:space="preserve">     Mayor a 500 SMLMV </v>
      </c>
      <c r="L11" s="198" t="s">
        <v>286</v>
      </c>
      <c r="M11" s="197">
        <f>IF(L11="","",IF(L11="Leve",0.2,IF(L11="Menor",0.4,IF(L11="Moderado",0.6,IF(L11="Mayor",0.8,IF(L11="Catastrófico",1,))))))</f>
        <v>0.2</v>
      </c>
      <c r="N11" s="302" t="str">
        <f>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Moderado</v>
      </c>
      <c r="O11" s="200"/>
      <c r="P11" s="201" t="s">
        <v>369</v>
      </c>
      <c r="Q11" s="202" t="str">
        <f>IF(OR(R11="Preventivo",R11="Detectivo"),"Probabilidad",IF(R11="Correctivo","Impacto",""))</f>
        <v>Probabilidad</v>
      </c>
      <c r="R11" s="64" t="s">
        <v>52</v>
      </c>
      <c r="S11" s="64" t="s">
        <v>53</v>
      </c>
      <c r="T11" s="65" t="str">
        <f>IF(AND(R11="Preventivo",S11="Automático"),"50%",IF(AND(R11="Preventivo",S11="Manual"),"40%",IF(AND(R11="Detectivo",S11="Automático"),"40%",IF(AND(R11="Detectivo",S11="Manual"),"30%",IF(AND(R11="Correctivo",S11="Automático"),"35%",IF(AND(R11="Correctivo",S11="Manual"),"25%",""))))))</f>
        <v>40%</v>
      </c>
      <c r="U11" s="64" t="s">
        <v>79</v>
      </c>
      <c r="V11" s="64" t="s">
        <v>55</v>
      </c>
      <c r="W11" s="64" t="s">
        <v>80</v>
      </c>
      <c r="X11" s="203">
        <f>IFERROR(IF(Q11="Probabilidad",(I11-(+I11*T11)),IF(Q11="Impacto",I11,"")),"")</f>
        <v>0.36</v>
      </c>
      <c r="Y11" s="204" t="str">
        <f>IFERROR(IF(X11="","",IF(X11&lt;=0.2,"Muy Baja",IF(X11&lt;=0.4,"Baja",IF(X11&lt;=0.6,"Media",IF(X11&lt;=0.8,"Alta","Muy Alta"))))),"")</f>
        <v>Baja</v>
      </c>
      <c r="Z11" s="205">
        <f>+X11</f>
        <v>0.36</v>
      </c>
      <c r="AA11" s="204" t="str">
        <f>IFERROR(IF(AB11="","",IF(AB11&lt;=0.2,"Leve",IF(AB11&lt;=0.4,"Menor",IF(AB11&lt;=0.6,"Moderado",IF(AB11&lt;=0.8,"Mayor","Catastrófico"))))),"")</f>
        <v>Leve</v>
      </c>
      <c r="AB11" s="205">
        <f>IFERROR(IF(Q11="Impacto",(M11-(+M11*T11)),IF(Q11="Probabilidad",M11,"")),"")</f>
        <v>0.2</v>
      </c>
      <c r="AC11" s="207" t="str">
        <f>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208" t="s">
        <v>150</v>
      </c>
      <c r="AE11" s="209" t="s">
        <v>370</v>
      </c>
      <c r="AF11" s="209" t="s">
        <v>371</v>
      </c>
      <c r="AG11" s="210"/>
      <c r="AH11" s="210"/>
      <c r="AI11" s="209"/>
      <c r="AJ11" s="211" t="s">
        <v>60</v>
      </c>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row>
    <row r="12" spans="1:68" x14ac:dyDescent="0.35">
      <c r="A12" s="214"/>
      <c r="B12" s="405" t="s">
        <v>291</v>
      </c>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7"/>
    </row>
    <row r="14" spans="1:68" x14ac:dyDescent="0.35">
      <c r="A14" s="182"/>
      <c r="B14" s="215" t="s">
        <v>129</v>
      </c>
      <c r="C14" s="182"/>
      <c r="D14" s="182"/>
      <c r="F14" s="182"/>
    </row>
  </sheetData>
  <mergeCells count="45">
    <mergeCell ref="AJ8:AJ9"/>
    <mergeCell ref="B12:AJ12"/>
    <mergeCell ref="AA8:AA9"/>
    <mergeCell ref="AB8:AB9"/>
    <mergeCell ref="AC8:AC9"/>
    <mergeCell ref="AD8:AD9"/>
    <mergeCell ref="AE8:AE9"/>
    <mergeCell ref="AF8:AF9"/>
    <mergeCell ref="P8:P9"/>
    <mergeCell ref="Q8:Q9"/>
    <mergeCell ref="R8:W8"/>
    <mergeCell ref="X8:X9"/>
    <mergeCell ref="Y8:Y9"/>
    <mergeCell ref="N8:N9"/>
    <mergeCell ref="O8:O9"/>
    <mergeCell ref="AG8:AG9"/>
    <mergeCell ref="AH8:AH9"/>
    <mergeCell ref="AI8:AI9"/>
    <mergeCell ref="AE7:AJ7"/>
    <mergeCell ref="A8:A9"/>
    <mergeCell ref="B8:B9"/>
    <mergeCell ref="C8:C9"/>
    <mergeCell ref="D8:D9"/>
    <mergeCell ref="E8:E9"/>
    <mergeCell ref="F8:F9"/>
    <mergeCell ref="G8:G9"/>
    <mergeCell ref="H8:H9"/>
    <mergeCell ref="I8:I9"/>
    <mergeCell ref="X7:AD7"/>
    <mergeCell ref="Z8:Z9"/>
    <mergeCell ref="J8:J9"/>
    <mergeCell ref="K8:K9"/>
    <mergeCell ref="L8:L9"/>
    <mergeCell ref="M8:M9"/>
    <mergeCell ref="A6:B6"/>
    <mergeCell ref="C6:N6"/>
    <mergeCell ref="A7:G7"/>
    <mergeCell ref="H7:N7"/>
    <mergeCell ref="O7:W7"/>
    <mergeCell ref="A1:AJ2"/>
    <mergeCell ref="A4:B4"/>
    <mergeCell ref="C4:N4"/>
    <mergeCell ref="O4:Q4"/>
    <mergeCell ref="A5:B5"/>
    <mergeCell ref="C5:N5"/>
  </mergeCells>
  <conditionalFormatting sqref="H10 Y10">
    <cfRule type="cellIs" dxfId="500" priority="35" operator="equal">
      <formula>"Muy Alta"</formula>
    </cfRule>
    <cfRule type="cellIs" dxfId="499" priority="36" operator="equal">
      <formula>"Alta"</formula>
    </cfRule>
    <cfRule type="cellIs" dxfId="498" priority="37" operator="equal">
      <formula>"Media"</formula>
    </cfRule>
    <cfRule type="cellIs" dxfId="497" priority="38" operator="equal">
      <formula>"Baja"</formula>
    </cfRule>
    <cfRule type="cellIs" dxfId="496" priority="39" operator="equal">
      <formula>"Muy Baja"</formula>
    </cfRule>
  </conditionalFormatting>
  <conditionalFormatting sqref="L10 AA10">
    <cfRule type="cellIs" dxfId="495" priority="30" operator="equal">
      <formula>"Catastrófico"</formula>
    </cfRule>
    <cfRule type="cellIs" dxfId="494" priority="31" operator="equal">
      <formula>"Mayor"</formula>
    </cfRule>
    <cfRule type="cellIs" dxfId="493" priority="32" operator="equal">
      <formula>"Moderado"</formula>
    </cfRule>
    <cfRule type="cellIs" dxfId="492" priority="33" operator="equal">
      <formula>"Menor"</formula>
    </cfRule>
    <cfRule type="cellIs" dxfId="491" priority="34" operator="equal">
      <formula>"Leve"</formula>
    </cfRule>
  </conditionalFormatting>
  <conditionalFormatting sqref="N10 AC10">
    <cfRule type="cellIs" dxfId="490" priority="26" operator="equal">
      <formula>"Extremo"</formula>
    </cfRule>
    <cfRule type="cellIs" dxfId="489" priority="27" operator="equal">
      <formula>"Alto"</formula>
    </cfRule>
    <cfRule type="cellIs" dxfId="488" priority="28" operator="equal">
      <formula>"Moderado"</formula>
    </cfRule>
    <cfRule type="cellIs" dxfId="487" priority="29" operator="equal">
      <formula>"Bajo"</formula>
    </cfRule>
  </conditionalFormatting>
  <conditionalFormatting sqref="K10">
    <cfRule type="containsText" dxfId="486" priority="25" operator="containsText" text="❌">
      <formula>NOT(ISERROR(SEARCH("❌",K10)))</formula>
    </cfRule>
  </conditionalFormatting>
  <conditionalFormatting sqref="H11 Y11">
    <cfRule type="cellIs" dxfId="485" priority="20" operator="equal">
      <formula>"Muy Alta"</formula>
    </cfRule>
    <cfRule type="cellIs" dxfId="484" priority="21" operator="equal">
      <formula>"Alta"</formula>
    </cfRule>
    <cfRule type="cellIs" dxfId="483" priority="22" operator="equal">
      <formula>"Media"</formula>
    </cfRule>
    <cfRule type="cellIs" dxfId="482" priority="23" operator="equal">
      <formula>"Baja"</formula>
    </cfRule>
    <cfRule type="cellIs" dxfId="481" priority="24" operator="equal">
      <formula>"Muy Baja"</formula>
    </cfRule>
  </conditionalFormatting>
  <conditionalFormatting sqref="AA11">
    <cfRule type="cellIs" dxfId="480" priority="15" operator="equal">
      <formula>"Catastrófico"</formula>
    </cfRule>
    <cfRule type="cellIs" dxfId="479" priority="16" operator="equal">
      <formula>"Mayor"</formula>
    </cfRule>
    <cfRule type="cellIs" dxfId="478" priority="17" operator="equal">
      <formula>"Moderado"</formula>
    </cfRule>
    <cfRule type="cellIs" dxfId="477" priority="18" operator="equal">
      <formula>"Menor"</formula>
    </cfRule>
    <cfRule type="cellIs" dxfId="476" priority="19" operator="equal">
      <formula>"Leve"</formula>
    </cfRule>
  </conditionalFormatting>
  <conditionalFormatting sqref="AC11">
    <cfRule type="cellIs" dxfId="475" priority="11" operator="equal">
      <formula>"Extremo"</formula>
    </cfRule>
    <cfRule type="cellIs" dxfId="474" priority="12" operator="equal">
      <formula>"Alto"</formula>
    </cfRule>
    <cfRule type="cellIs" dxfId="473" priority="13" operator="equal">
      <formula>"Moderado"</formula>
    </cfRule>
    <cfRule type="cellIs" dxfId="472" priority="14" operator="equal">
      <formula>"Bajo"</formula>
    </cfRule>
  </conditionalFormatting>
  <conditionalFormatting sqref="N11">
    <cfRule type="cellIs" dxfId="471" priority="7" operator="equal">
      <formula>"Extremo"</formula>
    </cfRule>
    <cfRule type="cellIs" dxfId="470" priority="8" operator="equal">
      <formula>"Alto"</formula>
    </cfRule>
    <cfRule type="cellIs" dxfId="469" priority="9" operator="equal">
      <formula>"Moderado"</formula>
    </cfRule>
    <cfRule type="cellIs" dxfId="468" priority="10" operator="equal">
      <formula>"Bajo"</formula>
    </cfRule>
  </conditionalFormatting>
  <conditionalFormatting sqref="K11">
    <cfRule type="containsText" dxfId="467" priority="6" operator="containsText" text="❌">
      <formula>NOT(ISERROR(SEARCH("❌",K11)))</formula>
    </cfRule>
  </conditionalFormatting>
  <conditionalFormatting sqref="L11">
    <cfRule type="cellIs" dxfId="466" priority="1" operator="equal">
      <formula>"Catastrófico"</formula>
    </cfRule>
    <cfRule type="cellIs" dxfId="465" priority="2" operator="equal">
      <formula>"Mayor"</formula>
    </cfRule>
    <cfRule type="cellIs" dxfId="464" priority="3" operator="equal">
      <formula>"Moderado"</formula>
    </cfRule>
    <cfRule type="cellIs" dxfId="463" priority="4" operator="equal">
      <formula>"Menor"</formula>
    </cfRule>
    <cfRule type="cellIs" dxfId="462" priority="5" operator="equal">
      <formula>"Leve"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AE10:AE11</xm:sqref>
        </x14:dataValidation>
        <x14:dataValidation type="list" allowBlank="1" showInputMessage="1" showErrorMessage="1">
          <x14:formula1>
            <xm:f>'F:\ESCRITORIO\respaldo\anticorrupción\2023\mapas de riesgos por procesos\para publicar 2023\[Definitivo JURIDICA.xlsx]Tabla Impacto'!#REF!</xm:f>
          </x14:formula1>
          <xm:sqref>J10:J11</xm:sqref>
        </x14:dataValidation>
        <x14:dataValidation type="list" allowBlank="1" showInputMessage="1" showErrorMessage="1">
          <x14:formula1>
            <xm:f>'F:\ESCRITORIO\respaldo\anticorrupción\2023\mapas de riesgos por procesos\para publicar 2023\[Definitivo JURIDICA.xlsx]Opciones Tratamiento'!#REF!</xm:f>
          </x14:formula1>
          <xm:sqref>AD10:AD11</xm:sqref>
        </x14:dataValidation>
        <x14:dataValidation type="list" allowBlank="1" showInputMessage="1" showErrorMessage="1">
          <x14:formula1>
            <xm:f>'F:\ESCRITORIO\respaldo\anticorrupción\2023\mapas de riesgos por procesos\para publicar 2023\[Definitivo JURIDICA.xlsx]Opciones Tratamiento'!#REF!</xm:f>
          </x14:formula1>
          <xm:sqref>B10:B11</xm:sqref>
        </x14:dataValidation>
        <x14:dataValidation type="list" allowBlank="1" showInputMessage="1" showErrorMessage="1">
          <x14:formula1>
            <xm:f>'F:\ESCRITORIO\respaldo\anticorrupción\2023\mapas de riesgos por procesos\para publicar 2023\[Definitivo JURIDICA.xlsx]Opciones Tratamiento'!#REF!</xm:f>
          </x14:formula1>
          <xm:sqref>F10:F11</xm:sqref>
        </x14:dataValidation>
        <x14:dataValidation type="list" allowBlank="1" showInputMessage="1" showErrorMessage="1">
          <x14:formula1>
            <xm:f>'F:\ESCRITORIO\respaldo\anticorrupción\2023\mapas de riesgos por procesos\para publicar 2023\[Definitivo JURIDICA.xlsx]Tabla Valoración controles'!#REF!</xm:f>
          </x14:formula1>
          <xm:sqref>W10:W11</xm:sqref>
        </x14:dataValidation>
        <x14:dataValidation type="list" allowBlank="1" showInputMessage="1" showErrorMessage="1">
          <x14:formula1>
            <xm:f>'F:\ESCRITORIO\respaldo\anticorrupción\2023\mapas de riesgos por procesos\para publicar 2023\[Definitivo JURIDICA.xlsx]Tabla Valoración controles'!#REF!</xm:f>
          </x14:formula1>
          <xm:sqref>V10:V11</xm:sqref>
        </x14:dataValidation>
        <x14:dataValidation type="list" allowBlank="1" showInputMessage="1" showErrorMessage="1">
          <x14:formula1>
            <xm:f>'F:\ESCRITORIO\respaldo\anticorrupción\2023\mapas de riesgos por procesos\para publicar 2023\[Definitivo JURIDICA.xlsx]Tabla Valoración controles'!#REF!</xm:f>
          </x14:formula1>
          <xm:sqref>U10:U11</xm:sqref>
        </x14:dataValidation>
        <x14:dataValidation type="list" allowBlank="1" showInputMessage="1" showErrorMessage="1">
          <x14:formula1>
            <xm:f>'F:\ESCRITORIO\respaldo\anticorrupción\2023\mapas de riesgos por procesos\para publicar 2023\[Definitivo JURIDICA.xlsx]Tabla Valoración controles'!#REF!</xm:f>
          </x14:formula1>
          <xm:sqref>S10:S11</xm:sqref>
        </x14:dataValidation>
        <x14:dataValidation type="list" allowBlank="1" showInputMessage="1" showErrorMessage="1">
          <x14:formula1>
            <xm:f>'F:\ESCRITORIO\respaldo\anticorrupción\2023\mapas de riesgos por procesos\para publicar 2023\[Definitivo JURIDICA.xlsx]Tabla Valoración controles'!#REF!</xm:f>
          </x14:formula1>
          <xm:sqref>R10:R11</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AG10:AG11</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AH10:AH11</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AF10</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2023\[Definitivo JURIDICA.xlsx]Opciones Tratamiento'!#REF!,AD10='F:\ESCRITORIO\respaldo\anticorrupción\2023\mapas de riesgos por procesos\para publicar 2023\[Definitivo JURIDICA.xlsx]Opciones Tratamiento'!#REF!,AD10='F:\ESCRITORIO\respaldo\anticorrupción\2023\mapas de riesgos por procesos\para publicar 2023\[Definitivo JURIDICA.xlsx]Opciones Tratamiento'!#REF!),ISBLANK(AD10),ISTEXT(AD10))</xm:f>
          </x14:formula1>
          <xm:sqref>AI10</xm:sqref>
        </x14:dataValidation>
        <x14:dataValidation type="list" allowBlank="1" showInputMessage="1" showErrorMessage="1">
          <x14:formula1>
            <xm:f>'F:\ESCRITORIO\respaldo\anticorrupción\2023\mapas de riesgos por procesos\para publicar 2023\[Definitivo JURIDICA.xlsx]Opciones Tratamiento'!#REF!</xm:f>
          </x14:formula1>
          <xm:sqref>AJ10:AJ11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28"/>
  <sheetViews>
    <sheetView workbookViewId="0">
      <selection activeCell="AG10" sqref="AG10:AH10"/>
    </sheetView>
  </sheetViews>
  <sheetFormatPr baseColWidth="10" defaultColWidth="11.42578125" defaultRowHeight="16.5" x14ac:dyDescent="0.3"/>
  <cols>
    <col min="1" max="1" width="4" style="273" bestFit="1" customWidth="1"/>
    <col min="2" max="2" width="67.85546875" style="273" customWidth="1"/>
    <col min="3" max="3" width="40.7109375" style="273" customWidth="1"/>
    <col min="4" max="4" width="34.7109375" style="273" customWidth="1"/>
    <col min="5" max="5" width="94.140625" style="275" customWidth="1"/>
    <col min="6" max="6" width="55.5703125" style="276" customWidth="1"/>
    <col min="7" max="7" width="34.42578125" style="275" customWidth="1"/>
    <col min="8" max="8" width="30.5703125" style="275" customWidth="1"/>
    <col min="9" max="9" width="28.42578125" style="275" customWidth="1"/>
    <col min="10" max="10" width="27.28515625" style="275" bestFit="1" customWidth="1"/>
    <col min="11" max="11" width="30.5703125" style="275" hidden="1" customWidth="1"/>
    <col min="12" max="14" width="30.28515625" style="275" customWidth="1"/>
    <col min="15" max="15" width="5.85546875" style="275" customWidth="1"/>
    <col min="16" max="16" width="110.85546875" style="275" customWidth="1"/>
    <col min="17" max="17" width="32.140625" style="275" customWidth="1"/>
    <col min="18" max="18" width="6.85546875" style="275" customWidth="1"/>
    <col min="19" max="19" width="5" style="275" customWidth="1"/>
    <col min="20" max="20" width="10" style="275" bestFit="1" customWidth="1"/>
    <col min="21" max="23" width="11.140625" style="275" bestFit="1" customWidth="1"/>
    <col min="24" max="24" width="38.28515625" style="275" hidden="1" customWidth="1"/>
    <col min="25" max="25" width="8.7109375" style="275" customWidth="1"/>
    <col min="26" max="26" width="10.42578125" style="275" customWidth="1"/>
    <col min="27" max="27" width="18.85546875" style="275" customWidth="1"/>
    <col min="28" max="28" width="21.85546875" style="275" customWidth="1"/>
    <col min="29" max="29" width="8.42578125" style="275" customWidth="1"/>
    <col min="30" max="30" width="12.5703125" style="275" customWidth="1"/>
    <col min="31" max="31" width="36.7109375" style="275" customWidth="1"/>
    <col min="32" max="32" width="25.5703125" style="275" customWidth="1"/>
    <col min="33" max="33" width="24.42578125" style="275" customWidth="1"/>
    <col min="34" max="34" width="25.28515625" style="275" customWidth="1"/>
    <col min="35" max="35" width="25.7109375" style="275" customWidth="1"/>
    <col min="36" max="36" width="21" style="275" customWidth="1"/>
    <col min="37" max="16384" width="11.42578125" style="275"/>
  </cols>
  <sheetData>
    <row r="1" spans="1:68"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27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5.25" x14ac:dyDescent="0.3">
      <c r="A4" s="342" t="s">
        <v>1</v>
      </c>
      <c r="B4" s="343"/>
      <c r="C4" s="809" t="s">
        <v>372</v>
      </c>
      <c r="D4" s="810"/>
      <c r="E4" s="810"/>
      <c r="F4" s="810"/>
      <c r="G4" s="810"/>
      <c r="H4" s="810"/>
      <c r="I4" s="810"/>
      <c r="J4" s="810"/>
      <c r="K4" s="810"/>
      <c r="L4" s="810"/>
      <c r="M4" s="810"/>
      <c r="N4" s="811"/>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25.5" x14ac:dyDescent="0.3">
      <c r="A5" s="342" t="s">
        <v>3</v>
      </c>
      <c r="B5" s="343"/>
      <c r="C5" s="806" t="s">
        <v>373</v>
      </c>
      <c r="D5" s="812"/>
      <c r="E5" s="812"/>
      <c r="F5" s="812"/>
      <c r="G5" s="812"/>
      <c r="H5" s="812"/>
      <c r="I5" s="812"/>
      <c r="J5" s="812"/>
      <c r="K5" s="812"/>
      <c r="L5" s="812"/>
      <c r="M5" s="812"/>
      <c r="N5" s="813"/>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30" x14ac:dyDescent="0.3">
      <c r="A6" s="342" t="s">
        <v>5</v>
      </c>
      <c r="B6" s="343"/>
      <c r="C6" s="806" t="s">
        <v>374</v>
      </c>
      <c r="D6" s="807"/>
      <c r="E6" s="807"/>
      <c r="F6" s="807"/>
      <c r="G6" s="807"/>
      <c r="H6" s="807"/>
      <c r="I6" s="807"/>
      <c r="J6" s="807"/>
      <c r="K6" s="807"/>
      <c r="L6" s="807"/>
      <c r="M6" s="807"/>
      <c r="N6" s="808"/>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27"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147.75"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243" x14ac:dyDescent="0.25">
      <c r="A10" s="444">
        <v>1</v>
      </c>
      <c r="B10" s="507" t="s">
        <v>132</v>
      </c>
      <c r="C10" s="507" t="s">
        <v>375</v>
      </c>
      <c r="D10" s="507" t="s">
        <v>376</v>
      </c>
      <c r="E10" s="800" t="s">
        <v>377</v>
      </c>
      <c r="F10" s="507" t="s">
        <v>49</v>
      </c>
      <c r="G10" s="802">
        <v>1</v>
      </c>
      <c r="H10" s="504" t="str">
        <f>IF(G10&lt;=0,"",IF(G10&lt;=2,"Muy Baja",IF(G10&lt;=24,"Baja",IF(G10&lt;=500,"Media",IF(G10&lt;=5000,"Alta","Muy Alta")))))</f>
        <v>Muy Baja</v>
      </c>
      <c r="I10" s="790">
        <f>IF(H10="","",IF(H10="Muy Baja",0.2,IF(H10="Baja",0.4,IF(H10="Media",0.6,IF(H10="Alta",0.8,IF(H10="Muy Alta",1,))))))</f>
        <v>0.2</v>
      </c>
      <c r="J10" s="792" t="s">
        <v>137</v>
      </c>
      <c r="K10" s="790" t="str">
        <f>IF(NOT(ISERROR(MATCH(J10,'[15]Tabla Impacto'!$B$221:$B$223,0))),'[15]Tabla Impacto'!$F$223&amp;"Por favor no seleccionar los criterios de impacto(Afectación Económica o presupuestal y Pérdida Reputacional)",J10)</f>
        <v xml:space="preserve">     El riesgo afecta la imagen de alguna área de la organización</v>
      </c>
      <c r="L10" s="504" t="str">
        <f>IF(OR(K10='[15]Tabla Impacto'!$C$11,K10='[15]Tabla Impacto'!$D$11),"Leve",IF(OR(K10='[15]Tabla Impacto'!$C$12,K10='[15]Tabla Impacto'!$D$12),"Menor",IF(OR(K10='[15]Tabla Impacto'!$C$13,K10='[15]Tabla Impacto'!$D$13),"Moderado",IF(OR(K10='[15]Tabla Impacto'!$C$14,K10='[15]Tabla Impacto'!$D$14),"Mayor",IF(OR(K10='[15]Tabla Impacto'!$C$15,K10='[15]Tabla Impacto'!$D$15),"Catastrófico","")))))</f>
        <v>Leve</v>
      </c>
      <c r="M10" s="790">
        <f>IF(L10="","",IF(L10="Leve",0.2,IF(L10="Menor",0.4,IF(L10="Moderado",0.6,IF(L10="Mayor",0.8,IF(L10="Catastrófico",1,))))))</f>
        <v>0.2</v>
      </c>
      <c r="N10" s="80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30">
        <v>1</v>
      </c>
      <c r="P10" s="55" t="s">
        <v>378</v>
      </c>
      <c r="Q10" s="42" t="str">
        <f t="shared" ref="Q10:Q17" si="0">IF(OR(R10="Preventivo",R10="Detectivo"),"Probabilidad",IF(R10="Correctivo","Impacto",""))</f>
        <v>Impacto</v>
      </c>
      <c r="R10" s="56" t="s">
        <v>139</v>
      </c>
      <c r="S10" s="56" t="s">
        <v>53</v>
      </c>
      <c r="T10" s="308" t="str">
        <f>IF(AND(R10="Preventivo",S10="Automático"),"50%",IF(AND(R10="Preventivo",S10="Manual"),"40%",IF(AND(R10="Detectivo",S10="Automático"),"40%",IF(AND(R10="Detectivo",S10="Manual"),"30%",IF(AND(R10="Correctivo",S10="Automático"),"35%",IF(AND(R10="Correctivo",S10="Manual"),"25%",""))))))</f>
        <v>25%</v>
      </c>
      <c r="U10" s="56" t="s">
        <v>54</v>
      </c>
      <c r="V10" s="56" t="s">
        <v>55</v>
      </c>
      <c r="W10" s="56" t="s">
        <v>56</v>
      </c>
      <c r="X10" s="309">
        <f>IFERROR(IF(Q10="Probabilidad",(I10-(+I10*T10)),IF(Q10="Impacto",I10,"")),"")</f>
        <v>0.2</v>
      </c>
      <c r="Y10" s="310" t="str">
        <f>IFERROR(IF(X10="","",IF(X10&lt;=0.2,"Muy Baja",IF(X10&lt;=0.4,"Baja",IF(X10&lt;=0.6,"Media",IF(X10&lt;=0.8,"Alta","Muy Alta"))))),"")</f>
        <v>Muy Baja</v>
      </c>
      <c r="Z10" s="311">
        <f>+X10</f>
        <v>0.2</v>
      </c>
      <c r="AA10" s="310" t="str">
        <f>IFERROR(IF(AB10="","",IF(AB10&lt;=0.2,"Leve",IF(AB10&lt;=0.4,"Menor",IF(AB10&lt;=0.6,"Moderado",IF(AB10&lt;=0.8,"Mayor","Catastrófico"))))),"")</f>
        <v>Leve</v>
      </c>
      <c r="AB10" s="312">
        <f>IFERROR(IF(Q10="Impacto",(M10-(+M10*T10)),IF(Q10="Probabilidad",M10,"")),"")</f>
        <v>0.15000000000000002</v>
      </c>
      <c r="AC10" s="31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314" t="s">
        <v>150</v>
      </c>
      <c r="AE10" s="315" t="s">
        <v>379</v>
      </c>
      <c r="AF10" s="315" t="s">
        <v>380</v>
      </c>
      <c r="AG10" s="316"/>
      <c r="AH10" s="316"/>
      <c r="AI10" s="315" t="s">
        <v>181</v>
      </c>
      <c r="AJ10" s="317" t="s">
        <v>60</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20.75" x14ac:dyDescent="0.3">
      <c r="A11" s="445"/>
      <c r="B11" s="508"/>
      <c r="C11" s="508"/>
      <c r="D11" s="508"/>
      <c r="E11" s="801"/>
      <c r="F11" s="508"/>
      <c r="G11" s="803"/>
      <c r="H11" s="505"/>
      <c r="I11" s="791"/>
      <c r="J11" s="793"/>
      <c r="K11" s="791">
        <f ca="1">IF(NOT(ISERROR(MATCH(J11,_xlfn.ANCHORARRAY(E12),0))),#REF!&amp;"Por favor no seleccionar los criterios de impacto",J11)</f>
        <v>0</v>
      </c>
      <c r="L11" s="505"/>
      <c r="M11" s="791"/>
      <c r="N11" s="805"/>
      <c r="O11" s="30">
        <v>2</v>
      </c>
      <c r="P11" s="55" t="s">
        <v>381</v>
      </c>
      <c r="Q11" s="42" t="str">
        <f t="shared" si="0"/>
        <v>Probabilidad</v>
      </c>
      <c r="R11" s="56" t="s">
        <v>143</v>
      </c>
      <c r="S11" s="56" t="s">
        <v>53</v>
      </c>
      <c r="T11" s="308" t="str">
        <f>IF(AND(R11="Preventivo",S11="Automático"),"50%",IF(AND(R11="Preventivo",S11="Manual"),"40%",IF(AND(R11="Detectivo",S11="Automático"),"40%",IF(AND(R11="Detectivo",S11="Manual"),"30%",IF(AND(R11="Correctivo",S11="Automático"),"35%",IF(AND(R11="Correctivo",S11="Manual"),"25%",""))))))</f>
        <v>30%</v>
      </c>
      <c r="U11" s="56" t="s">
        <v>54</v>
      </c>
      <c r="V11" s="56" t="s">
        <v>55</v>
      </c>
      <c r="W11" s="56" t="s">
        <v>56</v>
      </c>
      <c r="X11" s="309">
        <f>IFERROR(IF(Q11="Probabilidad",(I11-(+I11*T11)),IF(Q11="Impacto",I11,"")),"")</f>
        <v>0</v>
      </c>
      <c r="Y11" s="310" t="str">
        <f>IFERROR(IF(X11="","",IF(X11&lt;=0.2,"Muy Baja",IF(X11&lt;=0.4,"Baja",IF(X11&lt;=0.6,"Media",IF(X11&lt;=0.8,"Alta","Muy Alta"))))),"")</f>
        <v>Muy Baja</v>
      </c>
      <c r="Z11" s="311">
        <f>+X11</f>
        <v>0</v>
      </c>
      <c r="AA11" s="310" t="str">
        <f>IFERROR(IF(AB11="","",IF(AB11&lt;=0.2,"Leve",IF(AB11&lt;=0.4,"Menor",IF(AB11&lt;=0.6,"Moderado",IF(AB11&lt;=0.8,"Mayor","Catastrófico"))))),"")</f>
        <v>Leve</v>
      </c>
      <c r="AB11" s="312">
        <f>IFERROR(IF(Q11="Impacto",(M11-(+M11*T11)),IF(Q11="Probabilidad",M11,"")),"")</f>
        <v>0</v>
      </c>
      <c r="AC11" s="313" t="str">
        <f>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314" t="s">
        <v>57</v>
      </c>
      <c r="AE11" s="315"/>
      <c r="AF11" s="317"/>
      <c r="AG11" s="316"/>
      <c r="AH11" s="316"/>
      <c r="AI11" s="315"/>
      <c r="AJ11" s="317"/>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s="27" customFormat="1" ht="120.75" x14ac:dyDescent="0.25">
      <c r="A12" s="444">
        <v>3</v>
      </c>
      <c r="B12" s="507" t="s">
        <v>132</v>
      </c>
      <c r="C12" s="507" t="s">
        <v>382</v>
      </c>
      <c r="D12" s="507" t="s">
        <v>383</v>
      </c>
      <c r="E12" s="800" t="s">
        <v>384</v>
      </c>
      <c r="F12" s="507" t="s">
        <v>49</v>
      </c>
      <c r="G12" s="802">
        <v>365</v>
      </c>
      <c r="H12" s="504" t="str">
        <f>IF(G12&lt;=0,"",IF(G12&lt;=2,"Muy Baja",IF(G12&lt;=24,"Baja",IF(G12&lt;=500,"Media",IF(G12&lt;=5000,"Alta","Muy Alta")))))</f>
        <v>Media</v>
      </c>
      <c r="I12" s="790">
        <f>IF(H12="","",IF(H12="Muy Baja",0.2,IF(H12="Baja",0.4,IF(H12="Media",0.6,IF(H12="Alta",0.8,IF(H12="Muy Alta",1,))))))</f>
        <v>0.6</v>
      </c>
      <c r="J12" s="792" t="s">
        <v>137</v>
      </c>
      <c r="K12" s="790" t="str">
        <f>IF(NOT(ISERROR(MATCH(J12,'[15]Tabla Impacto'!$B$221:$B$223,0))),'[15]Tabla Impacto'!$F$223&amp;"Por favor no seleccionar los criterios de impacto(Afectación Económica o presupuestal y Pérdida Reputacional)",J12)</f>
        <v xml:space="preserve">     El riesgo afecta la imagen de alguna área de la organización</v>
      </c>
      <c r="L12" s="504" t="str">
        <f>IF(OR(K12='[15]Tabla Impacto'!$C$11,K12='[15]Tabla Impacto'!$D$11),"Leve",IF(OR(K12='[15]Tabla Impacto'!$C$12,K12='[15]Tabla Impacto'!$D$12),"Menor",IF(OR(K12='[15]Tabla Impacto'!$C$13,K12='[15]Tabla Impacto'!$D$13),"Moderado",IF(OR(K12='[15]Tabla Impacto'!$C$14,K12='[15]Tabla Impacto'!$D$14),"Mayor",IF(OR(K12='[15]Tabla Impacto'!$C$15,K12='[15]Tabla Impacto'!$D$15),"Catastrófico","")))))</f>
        <v>Leve</v>
      </c>
      <c r="M12" s="790">
        <f>IF(L12="","",IF(L12="Leve",0.2,IF(L12="Menor",0.4,IF(L12="Moderado",0.6,IF(L12="Mayor",0.8,IF(L12="Catastrófico",1,))))))</f>
        <v>0.2</v>
      </c>
      <c r="N12" s="80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0">
        <v>1</v>
      </c>
      <c r="P12" s="55" t="s">
        <v>385</v>
      </c>
      <c r="Q12" s="42" t="str">
        <f t="shared" si="0"/>
        <v>Impacto</v>
      </c>
      <c r="R12" s="56" t="s">
        <v>139</v>
      </c>
      <c r="S12" s="56" t="s">
        <v>53</v>
      </c>
      <c r="T12" s="308" t="str">
        <f>IF(AND(R12="Preventivo",S12="Automático"),"50%",IF(AND(R12="Preventivo",S12="Manual"),"40%",IF(AND(R12="Detectivo",S12="Automático"),"40%",IF(AND(R12="Detectivo",S12="Manual"),"30%",IF(AND(R12="Correctivo",S12="Automático"),"35%",IF(AND(R12="Correctivo",S12="Manual"),"25%",""))))))</f>
        <v>25%</v>
      </c>
      <c r="U12" s="56" t="s">
        <v>54</v>
      </c>
      <c r="V12" s="56" t="s">
        <v>55</v>
      </c>
      <c r="W12" s="56" t="s">
        <v>56</v>
      </c>
      <c r="X12" s="309">
        <f>IFERROR(IF(Q12="Probabilidad",(I12-(+I12*T12)),IF(Q12="Impacto",I12,"")),"")</f>
        <v>0.6</v>
      </c>
      <c r="Y12" s="310" t="str">
        <f>IFERROR(IF(X12="","",IF(X12&lt;=0.2,"Muy Baja",IF(X12&lt;=0.4,"Baja",IF(X12&lt;=0.6,"Media",IF(X12&lt;=0.8,"Alta","Muy Alta"))))),"")</f>
        <v>Media</v>
      </c>
      <c r="Z12" s="311">
        <f>+X12</f>
        <v>0.6</v>
      </c>
      <c r="AA12" s="310" t="str">
        <f>IFERROR(IF(AB12="","",IF(AB12&lt;=0.2,"Leve",IF(AB12&lt;=0.4,"Menor",IF(AB12&lt;=0.6,"Moderado",IF(AB12&lt;=0.8,"Mayor","Catastrófico"))))),"")</f>
        <v>Leve</v>
      </c>
      <c r="AB12" s="312">
        <f>IFERROR(IF(Q12="Impacto",(M12-(+M12*T12)),IF(Q12="Probabilidad",M12,"")),"")</f>
        <v>0.15000000000000002</v>
      </c>
      <c r="AC12" s="31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314" t="s">
        <v>57</v>
      </c>
      <c r="AE12" s="315"/>
      <c r="AF12" s="317"/>
      <c r="AG12" s="316"/>
      <c r="AH12" s="316"/>
      <c r="AI12" s="315"/>
      <c r="AJ12" s="317"/>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120.75" x14ac:dyDescent="0.3">
      <c r="A13" s="445"/>
      <c r="B13" s="508"/>
      <c r="C13" s="508"/>
      <c r="D13" s="508"/>
      <c r="E13" s="801"/>
      <c r="F13" s="508"/>
      <c r="G13" s="803"/>
      <c r="H13" s="505"/>
      <c r="I13" s="791"/>
      <c r="J13" s="793"/>
      <c r="K13" s="791">
        <f ca="1">IF(NOT(ISERROR(MATCH(J13,_xlfn.ANCHORARRAY(E14),0))),#REF!&amp;"Por favor no seleccionar los criterios de impacto",J13)</f>
        <v>0</v>
      </c>
      <c r="L13" s="505"/>
      <c r="M13" s="791"/>
      <c r="N13" s="805"/>
      <c r="O13" s="30">
        <v>2</v>
      </c>
      <c r="P13" s="55" t="s">
        <v>386</v>
      </c>
      <c r="Q13" s="42" t="str">
        <f t="shared" si="0"/>
        <v>Probabilidad</v>
      </c>
      <c r="R13" s="56" t="s">
        <v>143</v>
      </c>
      <c r="S13" s="56" t="s">
        <v>53</v>
      </c>
      <c r="T13" s="308" t="str">
        <f t="shared" ref="T13" si="1">IF(AND(R13="Preventivo",S13="Automático"),"50%",IF(AND(R13="Preventivo",S13="Manual"),"40%",IF(AND(R13="Detectivo",S13="Automático"),"40%",IF(AND(R13="Detectivo",S13="Manual"),"30%",IF(AND(R13="Correctivo",S13="Automático"),"35%",IF(AND(R13="Correctivo",S13="Manual"),"25%",""))))))</f>
        <v>30%</v>
      </c>
      <c r="U13" s="56" t="s">
        <v>54</v>
      </c>
      <c r="V13" s="56" t="s">
        <v>55</v>
      </c>
      <c r="W13" s="56" t="s">
        <v>56</v>
      </c>
      <c r="X13" s="309">
        <f>IFERROR(IF(AND(Q12="Probabilidad",Q13="Probabilidad"),(Z12-(+Z12*T13)),IF(Q13="Probabilidad",(I12-(+I12*T13)),IF(Q13="Impacto",Z12,""))),"")</f>
        <v>0.42</v>
      </c>
      <c r="Y13" s="310" t="str">
        <f t="shared" ref="Y13" si="2">IFERROR(IF(X13="","",IF(X13&lt;=0.2,"Muy Baja",IF(X13&lt;=0.4,"Baja",IF(X13&lt;=0.6,"Media",IF(X13&lt;=0.8,"Alta","Muy Alta"))))),"")</f>
        <v>Media</v>
      </c>
      <c r="Z13" s="311">
        <f t="shared" ref="Z13" si="3">+X13</f>
        <v>0.42</v>
      </c>
      <c r="AA13" s="310" t="str">
        <f t="shared" ref="AA13" si="4">IFERROR(IF(AB13="","",IF(AB13&lt;=0.2,"Leve",IF(AB13&lt;=0.4,"Menor",IF(AB13&lt;=0.6,"Moderado",IF(AB13&lt;=0.8,"Mayor","Catastrófico"))))),"")</f>
        <v>Leve</v>
      </c>
      <c r="AB13" s="312">
        <f>IFERROR(IF(AND(Q12="Impacto",Q13="Impacto"),(AB12-(+AB12*T13)),IF(Q13="Impacto",(M12-(+M12*T13)),IF(Q13="Probabilidad",AB12,""))),"")</f>
        <v>0.15000000000000002</v>
      </c>
      <c r="AC13" s="313" t="str">
        <f t="shared" ref="AC13" si="5">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314" t="s">
        <v>57</v>
      </c>
      <c r="AE13" s="315"/>
      <c r="AF13" s="317"/>
      <c r="AG13" s="316"/>
      <c r="AH13" s="316"/>
      <c r="AI13" s="315"/>
      <c r="AJ13" s="317"/>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s="27" customFormat="1" ht="120.75" x14ac:dyDescent="0.25">
      <c r="A14" s="444">
        <v>5</v>
      </c>
      <c r="B14" s="507" t="s">
        <v>132</v>
      </c>
      <c r="C14" s="507" t="s">
        <v>387</v>
      </c>
      <c r="D14" s="507" t="s">
        <v>388</v>
      </c>
      <c r="E14" s="800" t="s">
        <v>389</v>
      </c>
      <c r="F14" s="507" t="s">
        <v>49</v>
      </c>
      <c r="G14" s="802">
        <v>1</v>
      </c>
      <c r="H14" s="504" t="str">
        <f>IF(G14&lt;=0,"",IF(G14&lt;=2,"Muy Baja",IF(G14&lt;=24,"Baja",IF(G14&lt;=500,"Media",IF(G14&lt;=5000,"Alta","Muy Alta")))))</f>
        <v>Muy Baja</v>
      </c>
      <c r="I14" s="790">
        <f>IF(H14="","",IF(H14="Muy Baja",0.2,IF(H14="Baja",0.4,IF(H14="Media",0.6,IF(H14="Alta",0.8,IF(H14="Muy Alta",1,))))))</f>
        <v>0.2</v>
      </c>
      <c r="J14" s="792" t="s">
        <v>137</v>
      </c>
      <c r="K14" s="790" t="str">
        <f>IF(NOT(ISERROR(MATCH(J14,'[16]Tabla Impacto'!$B$221:$B$223,0))),'[16]Tabla Impacto'!$F$223&amp;"Por favor no seleccionar los criterios de impacto(Afectación Económica o presupuestal y Pérdida Reputacional)",J14)</f>
        <v xml:space="preserve">     El riesgo afecta la imagen de alguna área de la organización</v>
      </c>
      <c r="L14" s="504" t="str">
        <f>IF(OR(K14='[16]Tabla Impacto'!$C$11,K14='[16]Tabla Impacto'!$D$11),"Leve",IF(OR(K14='[16]Tabla Impacto'!$C$12,K14='[16]Tabla Impacto'!$D$12),"Menor",IF(OR(K14='[16]Tabla Impacto'!$C$13,K14='[16]Tabla Impacto'!$D$13),"Moderado",IF(OR(K14='[16]Tabla Impacto'!$C$14,K14='[16]Tabla Impacto'!$D$14),"Mayor",IF(OR(K14='[16]Tabla Impacto'!$C$15,K14='[16]Tabla Impacto'!$D$15),"Catastrófico","")))))</f>
        <v>Leve</v>
      </c>
      <c r="M14" s="790">
        <f>IF(L14="","",IF(L14="Leve",0.2,IF(L14="Menor",0.4,IF(L14="Moderado",0.6,IF(L14="Mayor",0.8,IF(L14="Catastrófico",1,))))))</f>
        <v>0.2</v>
      </c>
      <c r="N14" s="804"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Bajo</v>
      </c>
      <c r="O14" s="30">
        <v>1</v>
      </c>
      <c r="P14" s="55" t="s">
        <v>390</v>
      </c>
      <c r="Q14" s="42" t="str">
        <f t="shared" si="0"/>
        <v>Probabilidad</v>
      </c>
      <c r="R14" s="56" t="s">
        <v>143</v>
      </c>
      <c r="S14" s="56" t="s">
        <v>53</v>
      </c>
      <c r="T14" s="308" t="str">
        <f>IF(AND(R14="Preventivo",S14="Automático"),"50%",IF(AND(R14="Preventivo",S14="Manual"),"40%",IF(AND(R14="Detectivo",S14="Automático"),"40%",IF(AND(R14="Detectivo",S14="Manual"),"30%",IF(AND(R14="Correctivo",S14="Automático"),"35%",IF(AND(R14="Correctivo",S14="Manual"),"25%",""))))))</f>
        <v>30%</v>
      </c>
      <c r="U14" s="56" t="s">
        <v>54</v>
      </c>
      <c r="V14" s="56" t="s">
        <v>55</v>
      </c>
      <c r="W14" s="56" t="s">
        <v>56</v>
      </c>
      <c r="X14" s="309">
        <f>IFERROR(IF(Q14="Probabilidad",(I14-(+I14*T14)),IF(Q14="Impacto",I14,"")),"")</f>
        <v>0.14000000000000001</v>
      </c>
      <c r="Y14" s="310" t="str">
        <f>IFERROR(IF(X14="","",IF(X14&lt;=0.2,"Muy Baja",IF(X14&lt;=0.4,"Baja",IF(X14&lt;=0.6,"Media",IF(X14&lt;=0.8,"Alta","Muy Alta"))))),"")</f>
        <v>Muy Baja</v>
      </c>
      <c r="Z14" s="311">
        <f>+X14</f>
        <v>0.14000000000000001</v>
      </c>
      <c r="AA14" s="310" t="str">
        <f>IFERROR(IF(AB14="","",IF(AB14&lt;=0.2,"Leve",IF(AB14&lt;=0.4,"Menor",IF(AB14&lt;=0.6,"Moderado",IF(AB14&lt;=0.8,"Mayor","Catastrófico"))))),"")</f>
        <v>Leve</v>
      </c>
      <c r="AB14" s="312">
        <f>IFERROR(IF(Q14="Impacto",(M14-(+M14*T14)),IF(Q14="Probabilidad",M14,"")),"")</f>
        <v>0.2</v>
      </c>
      <c r="AC14" s="313"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Bajo</v>
      </c>
      <c r="AD14" s="314" t="s">
        <v>57</v>
      </c>
      <c r="AE14" s="315"/>
      <c r="AF14" s="317"/>
      <c r="AG14" s="316"/>
      <c r="AH14" s="316"/>
      <c r="AI14" s="315"/>
      <c r="AJ14" s="317"/>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120.75" x14ac:dyDescent="0.3">
      <c r="A15" s="445"/>
      <c r="B15" s="508"/>
      <c r="C15" s="508"/>
      <c r="D15" s="508"/>
      <c r="E15" s="801"/>
      <c r="F15" s="508"/>
      <c r="G15" s="803"/>
      <c r="H15" s="505"/>
      <c r="I15" s="791"/>
      <c r="J15" s="793"/>
      <c r="K15" s="791">
        <f ca="1">IF(NOT(ISERROR(MATCH(J15,_xlfn.ANCHORARRAY(#REF!),0))),#REF!&amp;"Por favor no seleccionar los criterios de impacto",J15)</f>
        <v>0</v>
      </c>
      <c r="L15" s="505"/>
      <c r="M15" s="791"/>
      <c r="N15" s="805"/>
      <c r="O15" s="30">
        <v>2</v>
      </c>
      <c r="P15" s="55" t="s">
        <v>391</v>
      </c>
      <c r="Q15" s="42" t="str">
        <f t="shared" si="0"/>
        <v>Probabilidad</v>
      </c>
      <c r="R15" s="56" t="s">
        <v>52</v>
      </c>
      <c r="S15" s="56" t="s">
        <v>53</v>
      </c>
      <c r="T15" s="308" t="str">
        <f t="shared" ref="T15" si="6">IF(AND(R15="Preventivo",S15="Automático"),"50%",IF(AND(R15="Preventivo",S15="Manual"),"40%",IF(AND(R15="Detectivo",S15="Automático"),"40%",IF(AND(R15="Detectivo",S15="Manual"),"30%",IF(AND(R15="Correctivo",S15="Automático"),"35%",IF(AND(R15="Correctivo",S15="Manual"),"25%",""))))))</f>
        <v>40%</v>
      </c>
      <c r="U15" s="56" t="s">
        <v>54</v>
      </c>
      <c r="V15" s="56" t="s">
        <v>55</v>
      </c>
      <c r="W15" s="56" t="s">
        <v>56</v>
      </c>
      <c r="X15" s="309">
        <f>IFERROR(IF(AND(Q14="Probabilidad",Q15="Probabilidad"),(Z14-(+Z14*T15)),IF(Q15="Probabilidad",(I14-(+I14*T15)),IF(Q15="Impacto",Z14,""))),"")</f>
        <v>8.4000000000000005E-2</v>
      </c>
      <c r="Y15" s="310" t="str">
        <f t="shared" ref="Y15" si="7">IFERROR(IF(X15="","",IF(X15&lt;=0.2,"Muy Baja",IF(X15&lt;=0.4,"Baja",IF(X15&lt;=0.6,"Media",IF(X15&lt;=0.8,"Alta","Muy Alta"))))),"")</f>
        <v>Muy Baja</v>
      </c>
      <c r="Z15" s="311">
        <f t="shared" ref="Z15" si="8">+X15</f>
        <v>8.4000000000000005E-2</v>
      </c>
      <c r="AA15" s="310" t="str">
        <f t="shared" ref="AA15" si="9">IFERROR(IF(AB15="","",IF(AB15&lt;=0.2,"Leve",IF(AB15&lt;=0.4,"Menor",IF(AB15&lt;=0.6,"Moderado",IF(AB15&lt;=0.8,"Mayor","Catastrófico"))))),"")</f>
        <v>Leve</v>
      </c>
      <c r="AB15" s="312">
        <f>IFERROR(IF(AND(Q14="Impacto",Q15="Impacto"),(AB14-(+AB14*T15)),IF(Q15="Impacto",(M14-(+M14*T15)),IF(Q15="Probabilidad",AB14,""))),"")</f>
        <v>0.2</v>
      </c>
      <c r="AC15" s="313" t="str">
        <f t="shared" ref="AC15" si="10">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Bajo</v>
      </c>
      <c r="AD15" s="314" t="s">
        <v>57</v>
      </c>
      <c r="AE15" s="315"/>
      <c r="AF15" s="317"/>
      <c r="AG15" s="316"/>
      <c r="AH15" s="316"/>
      <c r="AI15" s="315"/>
      <c r="AJ15" s="317"/>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s="27" customFormat="1" ht="120.75" x14ac:dyDescent="0.25">
      <c r="A16" s="444">
        <v>6</v>
      </c>
      <c r="B16" s="507" t="s">
        <v>132</v>
      </c>
      <c r="C16" s="507" t="s">
        <v>392</v>
      </c>
      <c r="D16" s="507" t="s">
        <v>393</v>
      </c>
      <c r="E16" s="800" t="s">
        <v>394</v>
      </c>
      <c r="F16" s="507" t="s">
        <v>49</v>
      </c>
      <c r="G16" s="802">
        <v>1</v>
      </c>
      <c r="H16" s="504" t="str">
        <f>IF(G16&lt;=0,"",IF(G16&lt;=2,"Muy Baja",IF(G16&lt;=24,"Baja",IF(G16&lt;=500,"Media",IF(G16&lt;=5000,"Alta","Muy Alta")))))</f>
        <v>Muy Baja</v>
      </c>
      <c r="I16" s="790">
        <f>IF(H16="","",IF(H16="Muy Baja",0.2,IF(H16="Baja",0.4,IF(H16="Media",0.6,IF(H16="Alta",0.8,IF(H16="Muy Alta",1,))))))</f>
        <v>0.2</v>
      </c>
      <c r="J16" s="792" t="s">
        <v>285</v>
      </c>
      <c r="K16" s="790" t="str">
        <f>IF(NOT(ISERROR(MATCH(J16,'[15]Tabla Impacto'!$B$221:$B$223,0))),'[15]Tabla Impacto'!$F$223&amp;"Por favor no seleccionar los criterios de impacto(Afectación Económica o presupuestal y Pérdida Reputacional)",J16)</f>
        <v>Pérdida Reputacional</v>
      </c>
      <c r="L16" s="504" t="s">
        <v>395</v>
      </c>
      <c r="M16" s="790">
        <f>IF(L16="","",IF(L16="Leve",0.2,IF(L16="Menor",0.4,IF(L16="Moderado",0.6,IF(L16="Mayor",0.8,IF(L16="Catastrófico",1,))))))</f>
        <v>0.2</v>
      </c>
      <c r="N16" s="80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30">
        <v>1</v>
      </c>
      <c r="P16" s="55" t="s">
        <v>396</v>
      </c>
      <c r="Q16" s="42" t="str">
        <f t="shared" si="0"/>
        <v>Probabilidad</v>
      </c>
      <c r="R16" s="56" t="s">
        <v>52</v>
      </c>
      <c r="S16" s="56" t="s">
        <v>53</v>
      </c>
      <c r="T16" s="308" t="str">
        <f>IF(AND(R16="Preventivo",S16="Automático"),"50%",IF(AND(R16="Preventivo",S16="Manual"),"40%",IF(AND(R16="Detectivo",S16="Automático"),"40%",IF(AND(R16="Detectivo",S16="Manual"),"30%",IF(AND(R16="Correctivo",S16="Automático"),"35%",IF(AND(R16="Correctivo",S16="Manual"),"25%",""))))))</f>
        <v>40%</v>
      </c>
      <c r="U16" s="56" t="s">
        <v>54</v>
      </c>
      <c r="V16" s="56" t="s">
        <v>55</v>
      </c>
      <c r="W16" s="56" t="s">
        <v>56</v>
      </c>
      <c r="X16" s="309">
        <f>IFERROR(IF(Q16="Probabilidad",(I16-(+I16*T16)),IF(Q16="Impacto",I16,"")),"")</f>
        <v>0.12</v>
      </c>
      <c r="Y16" s="310" t="str">
        <f>IFERROR(IF(X16="","",IF(X16&lt;=0.2,"Muy Baja",IF(X16&lt;=0.4,"Baja",IF(X16&lt;=0.6,"Media",IF(X16&lt;=0.8,"Alta","Muy Alta"))))),"")</f>
        <v>Muy Baja</v>
      </c>
      <c r="Z16" s="311">
        <f>+X16</f>
        <v>0.12</v>
      </c>
      <c r="AA16" s="310" t="str">
        <f>IFERROR(IF(AB16="","",IF(AB16&lt;=0.2,"Leve",IF(AB16&lt;=0.4,"Menor",IF(AB16&lt;=0.6,"Moderado",IF(AB16&lt;=0.8,"Mayor","Catastrófico"))))),"")</f>
        <v>Leve</v>
      </c>
      <c r="AB16" s="318">
        <f>IFERROR(IF(Q16="Impacto",(M16-(+M16*T16)),IF(Q16="Probabilidad",M16,"")),"")</f>
        <v>0.2</v>
      </c>
      <c r="AC16" s="31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314" t="s">
        <v>57</v>
      </c>
      <c r="AE16" s="315"/>
      <c r="AF16" s="317"/>
      <c r="AG16" s="316"/>
      <c r="AH16" s="316"/>
      <c r="AI16" s="315"/>
      <c r="AJ16" s="317"/>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135" x14ac:dyDescent="0.3">
      <c r="A17" s="445"/>
      <c r="B17" s="508"/>
      <c r="C17" s="508"/>
      <c r="D17" s="508"/>
      <c r="E17" s="801"/>
      <c r="F17" s="508"/>
      <c r="G17" s="803"/>
      <c r="H17" s="505"/>
      <c r="I17" s="791"/>
      <c r="J17" s="793"/>
      <c r="K17" s="791">
        <f ca="1">IF(NOT(ISERROR(MATCH(J17,_xlfn.ANCHORARRAY(#REF!),0))),#REF!&amp;"Por favor no seleccionar los criterios de impacto",J17)</f>
        <v>0</v>
      </c>
      <c r="L17" s="505"/>
      <c r="M17" s="791"/>
      <c r="N17" s="805"/>
      <c r="O17" s="30">
        <v>2</v>
      </c>
      <c r="P17" s="55" t="s">
        <v>397</v>
      </c>
      <c r="Q17" s="42" t="str">
        <f t="shared" si="0"/>
        <v>Probabilidad</v>
      </c>
      <c r="R17" s="56" t="s">
        <v>52</v>
      </c>
      <c r="S17" s="56" t="s">
        <v>53</v>
      </c>
      <c r="T17" s="308" t="str">
        <f t="shared" ref="T17" si="11">IF(AND(R17="Preventivo",S17="Automático"),"50%",IF(AND(R17="Preventivo",S17="Manual"),"40%",IF(AND(R17="Detectivo",S17="Automático"),"40%",IF(AND(R17="Detectivo",S17="Manual"),"30%",IF(AND(R17="Correctivo",S17="Automático"),"35%",IF(AND(R17="Correctivo",S17="Manual"),"25%",""))))))</f>
        <v>40%</v>
      </c>
      <c r="U17" s="56" t="s">
        <v>54</v>
      </c>
      <c r="V17" s="56" t="s">
        <v>55</v>
      </c>
      <c r="W17" s="56" t="s">
        <v>56</v>
      </c>
      <c r="X17" s="309">
        <f>IFERROR(IF(AND(Q16="Probabilidad",Q17="Probabilidad"),(Z16-(+Z16*T17)),IF(Q17="Probabilidad",(I16-(+I16*T17)),IF(Q17="Impacto",Z16,""))),"")</f>
        <v>7.1999999999999995E-2</v>
      </c>
      <c r="Y17" s="310" t="str">
        <f t="shared" ref="Y17" si="12">IFERROR(IF(X17="","",IF(X17&lt;=0.2,"Muy Baja",IF(X17&lt;=0.4,"Baja",IF(X17&lt;=0.6,"Media",IF(X17&lt;=0.8,"Alta","Muy Alta"))))),"")</f>
        <v>Muy Baja</v>
      </c>
      <c r="Z17" s="311">
        <f t="shared" ref="Z17" si="13">+X17</f>
        <v>7.1999999999999995E-2</v>
      </c>
      <c r="AA17" s="310" t="str">
        <f t="shared" ref="AA17" si="14">IFERROR(IF(AB17="","",IF(AB17&lt;=0.2,"Leve",IF(AB17&lt;=0.4,"Menor",IF(AB17&lt;=0.6,"Moderado",IF(AB17&lt;=0.8,"Mayor","Catastrófico"))))),"")</f>
        <v>Leve</v>
      </c>
      <c r="AB17" s="311">
        <f>IFERROR(IF(AND(Q16="Impacto",Q17="Impacto"),(AB16-(+AB16*T17)),IF(Q17="Impacto",(M16-(+M16*T17)),IF(Q17="Probabilidad",AB16,""))),"")</f>
        <v>0.2</v>
      </c>
      <c r="AC17" s="313" t="str">
        <f t="shared" ref="AC17" si="15">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314" t="s">
        <v>57</v>
      </c>
      <c r="AE17" s="315"/>
      <c r="AF17" s="317"/>
      <c r="AG17" s="316"/>
      <c r="AH17" s="316"/>
      <c r="AI17" s="315"/>
      <c r="AJ17" s="317"/>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120.75" x14ac:dyDescent="0.3">
      <c r="A18" s="444">
        <v>1</v>
      </c>
      <c r="B18" s="507" t="s">
        <v>45</v>
      </c>
      <c r="C18" s="507" t="s">
        <v>398</v>
      </c>
      <c r="D18" s="507" t="s">
        <v>399</v>
      </c>
      <c r="E18" s="800" t="s">
        <v>400</v>
      </c>
      <c r="F18" s="470" t="s">
        <v>49</v>
      </c>
      <c r="G18" s="802">
        <v>100</v>
      </c>
      <c r="H18" s="794" t="s">
        <v>190</v>
      </c>
      <c r="I18" s="790">
        <v>0.6</v>
      </c>
      <c r="J18" s="792" t="s">
        <v>401</v>
      </c>
      <c r="K18" s="790"/>
      <c r="L18" s="794" t="s">
        <v>162</v>
      </c>
      <c r="M18" s="790">
        <v>0.6</v>
      </c>
      <c r="N18" s="796" t="s">
        <v>162</v>
      </c>
      <c r="O18" s="319">
        <v>1</v>
      </c>
      <c r="P18" s="55" t="s">
        <v>402</v>
      </c>
      <c r="Q18" s="42" t="str">
        <f>IF(OR(R18="Preventivo",R18="Detectivo"),"Probabilidad",IF(R18="Correctivo","Impacto",""))</f>
        <v>Probabilidad</v>
      </c>
      <c r="R18" s="56" t="s">
        <v>52</v>
      </c>
      <c r="S18" s="56" t="s">
        <v>188</v>
      </c>
      <c r="T18" s="308">
        <v>0.25</v>
      </c>
      <c r="U18" s="56" t="s">
        <v>54</v>
      </c>
      <c r="V18" s="56" t="s">
        <v>55</v>
      </c>
      <c r="W18" s="56" t="s">
        <v>56</v>
      </c>
      <c r="X18" s="309"/>
      <c r="Y18" s="310" t="s">
        <v>208</v>
      </c>
      <c r="Z18" s="311">
        <v>0.4</v>
      </c>
      <c r="AA18" s="310" t="s">
        <v>162</v>
      </c>
      <c r="AB18" s="311">
        <v>0.6</v>
      </c>
      <c r="AC18" s="313" t="s">
        <v>162</v>
      </c>
      <c r="AD18" s="314" t="s">
        <v>57</v>
      </c>
      <c r="AE18" s="315"/>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143.25" x14ac:dyDescent="0.3">
      <c r="A19" s="445"/>
      <c r="B19" s="508"/>
      <c r="C19" s="508"/>
      <c r="D19" s="508"/>
      <c r="E19" s="801"/>
      <c r="F19" s="471"/>
      <c r="G19" s="803"/>
      <c r="H19" s="795"/>
      <c r="I19" s="791"/>
      <c r="J19" s="793"/>
      <c r="K19" s="791"/>
      <c r="L19" s="795"/>
      <c r="M19" s="791"/>
      <c r="N19" s="797"/>
      <c r="O19" s="319">
        <v>2</v>
      </c>
      <c r="P19" s="55" t="s">
        <v>403</v>
      </c>
      <c r="Q19" s="42" t="str">
        <f>IF(OR(R19="Preventivo",R19="Detectivo"),"Probabilidad",IF(R19="Correctivo","Impacto",""))</f>
        <v>Probabilidad</v>
      </c>
      <c r="R19" s="56" t="s">
        <v>143</v>
      </c>
      <c r="S19" s="56" t="s">
        <v>53</v>
      </c>
      <c r="T19" s="308">
        <v>0.15</v>
      </c>
      <c r="U19" s="56" t="s">
        <v>54</v>
      </c>
      <c r="V19" s="56" t="s">
        <v>55</v>
      </c>
      <c r="W19" s="56" t="s">
        <v>56</v>
      </c>
      <c r="X19" s="309"/>
      <c r="Y19" s="310" t="s">
        <v>404</v>
      </c>
      <c r="Z19" s="311">
        <v>0.2</v>
      </c>
      <c r="AA19" s="310" t="s">
        <v>170</v>
      </c>
      <c r="AB19" s="311">
        <v>0.2</v>
      </c>
      <c r="AC19" s="313" t="s">
        <v>170</v>
      </c>
      <c r="AD19" s="314" t="s">
        <v>150</v>
      </c>
      <c r="AE19" s="315"/>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135" x14ac:dyDescent="0.3">
      <c r="A20" s="444">
        <v>2</v>
      </c>
      <c r="B20" s="507" t="s">
        <v>68</v>
      </c>
      <c r="C20" s="507" t="s">
        <v>405</v>
      </c>
      <c r="D20" s="507" t="s">
        <v>399</v>
      </c>
      <c r="E20" s="800" t="s">
        <v>406</v>
      </c>
      <c r="F20" s="494" t="s">
        <v>64</v>
      </c>
      <c r="G20" s="802">
        <v>100</v>
      </c>
      <c r="H20" s="794" t="s">
        <v>208</v>
      </c>
      <c r="I20" s="790">
        <v>0.4</v>
      </c>
      <c r="J20" s="798" t="s">
        <v>407</v>
      </c>
      <c r="K20" s="790"/>
      <c r="L20" s="794" t="s">
        <v>169</v>
      </c>
      <c r="M20" s="790">
        <v>0.3</v>
      </c>
      <c r="N20" s="796" t="s">
        <v>162</v>
      </c>
      <c r="O20" s="319">
        <v>1</v>
      </c>
      <c r="P20" s="55" t="s">
        <v>408</v>
      </c>
      <c r="Q20" s="42" t="s">
        <v>187</v>
      </c>
      <c r="R20" s="56" t="s">
        <v>143</v>
      </c>
      <c r="S20" s="56" t="s">
        <v>53</v>
      </c>
      <c r="T20" s="308">
        <v>0.15</v>
      </c>
      <c r="U20" s="56" t="s">
        <v>54</v>
      </c>
      <c r="V20" s="56" t="s">
        <v>55</v>
      </c>
      <c r="W20" s="56" t="s">
        <v>56</v>
      </c>
      <c r="X20" s="309"/>
      <c r="Y20" s="310" t="s">
        <v>208</v>
      </c>
      <c r="Z20" s="311">
        <v>0.3</v>
      </c>
      <c r="AA20" s="310" t="s">
        <v>162</v>
      </c>
      <c r="AB20" s="311">
        <v>0.6</v>
      </c>
      <c r="AC20" s="313" t="s">
        <v>162</v>
      </c>
      <c r="AD20" s="314" t="s">
        <v>57</v>
      </c>
      <c r="AE20" s="315"/>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20.75" x14ac:dyDescent="0.3">
      <c r="A21" s="445"/>
      <c r="B21" s="508"/>
      <c r="C21" s="508"/>
      <c r="D21" s="508"/>
      <c r="E21" s="801"/>
      <c r="F21" s="495"/>
      <c r="G21" s="803"/>
      <c r="H21" s="795"/>
      <c r="I21" s="791"/>
      <c r="J21" s="799"/>
      <c r="K21" s="791"/>
      <c r="L21" s="795"/>
      <c r="M21" s="791"/>
      <c r="N21" s="797"/>
      <c r="O21" s="319">
        <v>2</v>
      </c>
      <c r="P21" s="55" t="s">
        <v>409</v>
      </c>
      <c r="Q21" s="42" t="s">
        <v>187</v>
      </c>
      <c r="R21" s="56" t="s">
        <v>143</v>
      </c>
      <c r="S21" s="56" t="s">
        <v>53</v>
      </c>
      <c r="T21" s="308">
        <v>0.15</v>
      </c>
      <c r="U21" s="56" t="s">
        <v>54</v>
      </c>
      <c r="V21" s="320" t="s">
        <v>141</v>
      </c>
      <c r="W21" s="56" t="s">
        <v>56</v>
      </c>
      <c r="X21" s="321"/>
      <c r="Y21" s="310" t="s">
        <v>404</v>
      </c>
      <c r="Z21" s="311">
        <v>0.2</v>
      </c>
      <c r="AA21" s="310" t="s">
        <v>162</v>
      </c>
      <c r="AB21" s="311">
        <v>0.6</v>
      </c>
      <c r="AC21" s="313" t="s">
        <v>162</v>
      </c>
      <c r="AD21" s="314" t="s">
        <v>57</v>
      </c>
      <c r="AE21" s="315"/>
      <c r="AF21" s="53"/>
      <c r="AG21" s="54"/>
      <c r="AH21" s="54"/>
      <c r="AI21" s="52"/>
      <c r="AJ21" s="53"/>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162" x14ac:dyDescent="0.3">
      <c r="A22" s="444">
        <v>3</v>
      </c>
      <c r="B22" s="507" t="s">
        <v>45</v>
      </c>
      <c r="C22" s="507" t="s">
        <v>410</v>
      </c>
      <c r="D22" s="507" t="s">
        <v>411</v>
      </c>
      <c r="E22" s="800" t="s">
        <v>400</v>
      </c>
      <c r="F22" s="494" t="s">
        <v>49</v>
      </c>
      <c r="G22" s="802">
        <v>100</v>
      </c>
      <c r="H22" s="794" t="s">
        <v>208</v>
      </c>
      <c r="I22" s="790">
        <v>0.4</v>
      </c>
      <c r="J22" s="798" t="s">
        <v>407</v>
      </c>
      <c r="K22" s="790"/>
      <c r="L22" s="794" t="s">
        <v>169</v>
      </c>
      <c r="M22" s="790">
        <v>0.3</v>
      </c>
      <c r="N22" s="796" t="s">
        <v>162</v>
      </c>
      <c r="O22" s="319">
        <v>1</v>
      </c>
      <c r="P22" s="55" t="s">
        <v>412</v>
      </c>
      <c r="Q22" s="42" t="s">
        <v>187</v>
      </c>
      <c r="R22" s="56" t="s">
        <v>52</v>
      </c>
      <c r="S22" s="56" t="s">
        <v>188</v>
      </c>
      <c r="T22" s="308">
        <v>0.25</v>
      </c>
      <c r="U22" s="56" t="s">
        <v>54</v>
      </c>
      <c r="V22" s="56" t="s">
        <v>55</v>
      </c>
      <c r="W22" s="56" t="s">
        <v>56</v>
      </c>
      <c r="X22" s="309"/>
      <c r="Y22" s="310" t="s">
        <v>208</v>
      </c>
      <c r="Z22" s="311">
        <v>0.2</v>
      </c>
      <c r="AA22" s="310" t="s">
        <v>162</v>
      </c>
      <c r="AB22" s="311">
        <v>0.6</v>
      </c>
      <c r="AC22" s="313" t="s">
        <v>162</v>
      </c>
      <c r="AD22" s="314" t="s">
        <v>57</v>
      </c>
      <c r="AE22" s="315"/>
      <c r="AF22" s="53"/>
      <c r="AG22" s="54"/>
      <c r="AH22" s="54"/>
      <c r="AI22" s="52"/>
      <c r="AJ22" s="53"/>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189" x14ac:dyDescent="0.3">
      <c r="A23" s="445"/>
      <c r="B23" s="508"/>
      <c r="C23" s="508"/>
      <c r="D23" s="508"/>
      <c r="E23" s="801"/>
      <c r="F23" s="495"/>
      <c r="G23" s="803"/>
      <c r="H23" s="795"/>
      <c r="I23" s="791"/>
      <c r="J23" s="799"/>
      <c r="K23" s="791"/>
      <c r="L23" s="795"/>
      <c r="M23" s="791"/>
      <c r="N23" s="797"/>
      <c r="O23" s="319">
        <v>2</v>
      </c>
      <c r="P23" s="55" t="s">
        <v>413</v>
      </c>
      <c r="Q23" s="42" t="s">
        <v>187</v>
      </c>
      <c r="R23" s="56" t="s">
        <v>143</v>
      </c>
      <c r="S23" s="56" t="s">
        <v>53</v>
      </c>
      <c r="T23" s="308">
        <v>0.15</v>
      </c>
      <c r="U23" s="56" t="s">
        <v>54</v>
      </c>
      <c r="V23" s="56" t="s">
        <v>141</v>
      </c>
      <c r="W23" s="56" t="s">
        <v>56</v>
      </c>
      <c r="X23" s="321"/>
      <c r="Y23" s="310" t="s">
        <v>208</v>
      </c>
      <c r="Z23" s="311">
        <v>0.2</v>
      </c>
      <c r="AA23" s="310" t="s">
        <v>170</v>
      </c>
      <c r="AB23" s="311">
        <v>0.2</v>
      </c>
      <c r="AC23" s="313" t="s">
        <v>170</v>
      </c>
      <c r="AD23" s="314" t="s">
        <v>150</v>
      </c>
      <c r="AE23" s="315"/>
      <c r="AF23" s="53"/>
      <c r="AG23" s="54"/>
      <c r="AH23" s="54"/>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189" x14ac:dyDescent="0.3">
      <c r="A24" s="444">
        <v>4</v>
      </c>
      <c r="B24" s="507" t="s">
        <v>68</v>
      </c>
      <c r="C24" s="507" t="s">
        <v>414</v>
      </c>
      <c r="D24" s="507" t="s">
        <v>411</v>
      </c>
      <c r="E24" s="800" t="s">
        <v>400</v>
      </c>
      <c r="F24" s="470" t="s">
        <v>49</v>
      </c>
      <c r="G24" s="802">
        <v>100</v>
      </c>
      <c r="H24" s="794" t="s">
        <v>404</v>
      </c>
      <c r="I24" s="790">
        <v>0.2</v>
      </c>
      <c r="J24" s="792" t="s">
        <v>137</v>
      </c>
      <c r="K24" s="790"/>
      <c r="L24" s="794" t="s">
        <v>395</v>
      </c>
      <c r="M24" s="790">
        <v>0.2</v>
      </c>
      <c r="N24" s="796" t="s">
        <v>170</v>
      </c>
      <c r="O24" s="319">
        <v>1</v>
      </c>
      <c r="P24" s="55" t="s">
        <v>415</v>
      </c>
      <c r="Q24" s="42" t="s">
        <v>187</v>
      </c>
      <c r="R24" s="56" t="s">
        <v>52</v>
      </c>
      <c r="S24" s="56" t="s">
        <v>53</v>
      </c>
      <c r="T24" s="308">
        <v>0.25</v>
      </c>
      <c r="U24" s="56" t="s">
        <v>54</v>
      </c>
      <c r="V24" s="56" t="s">
        <v>55</v>
      </c>
      <c r="W24" s="56" t="s">
        <v>56</v>
      </c>
      <c r="X24" s="309"/>
      <c r="Y24" s="310" t="s">
        <v>208</v>
      </c>
      <c r="Z24" s="311">
        <v>0.2</v>
      </c>
      <c r="AA24" s="310" t="s">
        <v>170</v>
      </c>
      <c r="AB24" s="311">
        <v>0.2</v>
      </c>
      <c r="AC24" s="313" t="s">
        <v>170</v>
      </c>
      <c r="AD24" s="314" t="s">
        <v>57</v>
      </c>
      <c r="AE24" s="315"/>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143.25" x14ac:dyDescent="0.3">
      <c r="A25" s="445"/>
      <c r="B25" s="508"/>
      <c r="C25" s="508"/>
      <c r="D25" s="508"/>
      <c r="E25" s="801"/>
      <c r="F25" s="471"/>
      <c r="G25" s="803"/>
      <c r="H25" s="795"/>
      <c r="I25" s="791"/>
      <c r="J25" s="793"/>
      <c r="K25" s="791"/>
      <c r="L25" s="795"/>
      <c r="M25" s="791"/>
      <c r="N25" s="797"/>
      <c r="O25" s="319">
        <v>2</v>
      </c>
      <c r="P25" s="55" t="s">
        <v>416</v>
      </c>
      <c r="Q25" s="42" t="s">
        <v>187</v>
      </c>
      <c r="R25" s="56" t="s">
        <v>52</v>
      </c>
      <c r="S25" s="56" t="s">
        <v>53</v>
      </c>
      <c r="T25" s="308">
        <v>0.25</v>
      </c>
      <c r="U25" s="56" t="s">
        <v>54</v>
      </c>
      <c r="V25" s="56" t="s">
        <v>141</v>
      </c>
      <c r="W25" s="56" t="s">
        <v>56</v>
      </c>
      <c r="X25" s="321"/>
      <c r="Y25" s="310" t="s">
        <v>208</v>
      </c>
      <c r="Z25" s="311">
        <v>0.2</v>
      </c>
      <c r="AA25" s="310" t="s">
        <v>170</v>
      </c>
      <c r="AB25" s="311">
        <v>0.2</v>
      </c>
      <c r="AC25" s="313" t="s">
        <v>170</v>
      </c>
      <c r="AD25" s="314" t="s">
        <v>150</v>
      </c>
      <c r="AE25" s="315"/>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x14ac:dyDescent="0.3">
      <c r="A26" s="37"/>
      <c r="B26" s="787" t="s">
        <v>417</v>
      </c>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9"/>
    </row>
    <row r="28" spans="1:68" x14ac:dyDescent="0.3">
      <c r="A28" s="275"/>
      <c r="B28" s="38" t="s">
        <v>129</v>
      </c>
      <c r="C28" s="275"/>
      <c r="D28" s="275"/>
      <c r="F28" s="275"/>
    </row>
  </sheetData>
  <mergeCells count="157">
    <mergeCell ref="A6:B6"/>
    <mergeCell ref="C6:N6"/>
    <mergeCell ref="A7:G7"/>
    <mergeCell ref="H7:N7"/>
    <mergeCell ref="O7:W7"/>
    <mergeCell ref="X7:AD7"/>
    <mergeCell ref="A1:AJ2"/>
    <mergeCell ref="A4:B4"/>
    <mergeCell ref="C4:N4"/>
    <mergeCell ref="O4:Q4"/>
    <mergeCell ref="A5:B5"/>
    <mergeCell ref="C5:N5"/>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C10:C11"/>
    <mergeCell ref="D10:D11"/>
    <mergeCell ref="E10:E11"/>
    <mergeCell ref="F10:F11"/>
    <mergeCell ref="AA8:AA9"/>
    <mergeCell ref="AB8:AB9"/>
    <mergeCell ref="AC8:AC9"/>
    <mergeCell ref="P8:P9"/>
    <mergeCell ref="Q8:Q9"/>
    <mergeCell ref="R8:W8"/>
    <mergeCell ref="X8:X9"/>
    <mergeCell ref="Y8:Y9"/>
    <mergeCell ref="Z8:Z9"/>
    <mergeCell ref="J8:J9"/>
    <mergeCell ref="K8:K9"/>
    <mergeCell ref="L8:L9"/>
    <mergeCell ref="M8:M9"/>
    <mergeCell ref="N8:N9"/>
    <mergeCell ref="O8:O9"/>
    <mergeCell ref="I12:I13"/>
    <mergeCell ref="J12:J13"/>
    <mergeCell ref="K12:K13"/>
    <mergeCell ref="L12:L13"/>
    <mergeCell ref="M12:M13"/>
    <mergeCell ref="N12:N13"/>
    <mergeCell ref="M10:M11"/>
    <mergeCell ref="N10:N11"/>
    <mergeCell ref="A12:A13"/>
    <mergeCell ref="B12:B13"/>
    <mergeCell ref="C12:C13"/>
    <mergeCell ref="D12:D13"/>
    <mergeCell ref="E12:E13"/>
    <mergeCell ref="F12:F13"/>
    <mergeCell ref="G12:G13"/>
    <mergeCell ref="H12:H13"/>
    <mergeCell ref="G10:G11"/>
    <mergeCell ref="H10:H11"/>
    <mergeCell ref="I10:I11"/>
    <mergeCell ref="J10:J11"/>
    <mergeCell ref="K10:K11"/>
    <mergeCell ref="L10:L11"/>
    <mergeCell ref="A10:A11"/>
    <mergeCell ref="B10:B11"/>
    <mergeCell ref="N16:N17"/>
    <mergeCell ref="M14:M15"/>
    <mergeCell ref="N14:N15"/>
    <mergeCell ref="A16:A17"/>
    <mergeCell ref="B16:B17"/>
    <mergeCell ref="C16:C17"/>
    <mergeCell ref="D16:D17"/>
    <mergeCell ref="E16:E17"/>
    <mergeCell ref="F16:F17"/>
    <mergeCell ref="G16:G17"/>
    <mergeCell ref="H16:H17"/>
    <mergeCell ref="G14:G15"/>
    <mergeCell ref="H14:H15"/>
    <mergeCell ref="I14:I15"/>
    <mergeCell ref="J14:J15"/>
    <mergeCell ref="K14:K15"/>
    <mergeCell ref="L14:L15"/>
    <mergeCell ref="A14:A15"/>
    <mergeCell ref="B14:B15"/>
    <mergeCell ref="C14:C15"/>
    <mergeCell ref="D14:D15"/>
    <mergeCell ref="E14:E15"/>
    <mergeCell ref="F14:F15"/>
    <mergeCell ref="C18:C19"/>
    <mergeCell ref="D18:D19"/>
    <mergeCell ref="E18:E19"/>
    <mergeCell ref="F18:F19"/>
    <mergeCell ref="I16:I17"/>
    <mergeCell ref="J16:J17"/>
    <mergeCell ref="K16:K17"/>
    <mergeCell ref="L16:L17"/>
    <mergeCell ref="M16:M17"/>
    <mergeCell ref="I20:I21"/>
    <mergeCell ref="J20:J21"/>
    <mergeCell ref="K20:K21"/>
    <mergeCell ref="L20:L21"/>
    <mergeCell ref="M20:M21"/>
    <mergeCell ref="N20:N21"/>
    <mergeCell ref="M18:M19"/>
    <mergeCell ref="N18:N19"/>
    <mergeCell ref="A20:A21"/>
    <mergeCell ref="B20:B21"/>
    <mergeCell ref="C20:C21"/>
    <mergeCell ref="D20:D21"/>
    <mergeCell ref="E20:E21"/>
    <mergeCell ref="F20:F21"/>
    <mergeCell ref="G20:G21"/>
    <mergeCell ref="H20:H21"/>
    <mergeCell ref="G18:G19"/>
    <mergeCell ref="H18:H19"/>
    <mergeCell ref="I18:I19"/>
    <mergeCell ref="J18:J19"/>
    <mergeCell ref="K18:K19"/>
    <mergeCell ref="L18:L19"/>
    <mergeCell ref="A18:A19"/>
    <mergeCell ref="B18:B19"/>
    <mergeCell ref="A24:A25"/>
    <mergeCell ref="B24:B25"/>
    <mergeCell ref="C24:C25"/>
    <mergeCell ref="D24:D25"/>
    <mergeCell ref="E24:E25"/>
    <mergeCell ref="F24:F25"/>
    <mergeCell ref="G24:G25"/>
    <mergeCell ref="H24:H25"/>
    <mergeCell ref="G22:G23"/>
    <mergeCell ref="H22:H23"/>
    <mergeCell ref="A22:A23"/>
    <mergeCell ref="B22:B23"/>
    <mergeCell ref="C22:C23"/>
    <mergeCell ref="D22:D23"/>
    <mergeCell ref="E22:E23"/>
    <mergeCell ref="F22:F23"/>
    <mergeCell ref="B26:AJ26"/>
    <mergeCell ref="I24:I25"/>
    <mergeCell ref="J24:J25"/>
    <mergeCell ref="K24:K25"/>
    <mergeCell ref="L24:L25"/>
    <mergeCell ref="M24:M25"/>
    <mergeCell ref="N24:N25"/>
    <mergeCell ref="M22:M23"/>
    <mergeCell ref="N22:N23"/>
    <mergeCell ref="I22:I23"/>
    <mergeCell ref="J22:J23"/>
    <mergeCell ref="K22:K23"/>
    <mergeCell ref="L22:L23"/>
  </mergeCells>
  <conditionalFormatting sqref="H10 Y10:Y11">
    <cfRule type="cellIs" dxfId="461" priority="207" operator="equal">
      <formula>"Muy Alta"</formula>
    </cfRule>
    <cfRule type="cellIs" dxfId="460" priority="208" operator="equal">
      <formula>"Alta"</formula>
    </cfRule>
    <cfRule type="cellIs" dxfId="459" priority="209" operator="equal">
      <formula>"Media"</formula>
    </cfRule>
    <cfRule type="cellIs" dxfId="458" priority="210" operator="equal">
      <formula>"Baja"</formula>
    </cfRule>
    <cfRule type="cellIs" dxfId="457" priority="211" operator="equal">
      <formula>"Muy Baja"</formula>
    </cfRule>
  </conditionalFormatting>
  <conditionalFormatting sqref="L10 AA10:AA11">
    <cfRule type="cellIs" dxfId="456" priority="202" operator="equal">
      <formula>"Catastrófico"</formula>
    </cfRule>
    <cfRule type="cellIs" dxfId="455" priority="203" operator="equal">
      <formula>"Mayor"</formula>
    </cfRule>
    <cfRule type="cellIs" dxfId="454" priority="204" operator="equal">
      <formula>"Moderado"</formula>
    </cfRule>
    <cfRule type="cellIs" dxfId="453" priority="205" operator="equal">
      <formula>"Menor"</formula>
    </cfRule>
    <cfRule type="cellIs" dxfId="452" priority="206" operator="equal">
      <formula>"Leve"</formula>
    </cfRule>
  </conditionalFormatting>
  <conditionalFormatting sqref="N10 AC10:AC11">
    <cfRule type="cellIs" dxfId="451" priority="198" operator="equal">
      <formula>"Extremo"</formula>
    </cfRule>
    <cfRule type="cellIs" dxfId="450" priority="199" operator="equal">
      <formula>"Alto"</formula>
    </cfRule>
    <cfRule type="cellIs" dxfId="449" priority="200" operator="equal">
      <formula>"Moderado"</formula>
    </cfRule>
    <cfRule type="cellIs" dxfId="448" priority="201" operator="equal">
      <formula>"Bajo"</formula>
    </cfRule>
  </conditionalFormatting>
  <conditionalFormatting sqref="K10:K11">
    <cfRule type="containsText" dxfId="447" priority="197" operator="containsText" text="❌">
      <formula>NOT(ISERROR(SEARCH("❌",K10)))</formula>
    </cfRule>
  </conditionalFormatting>
  <conditionalFormatting sqref="H12 Y12:Y13">
    <cfRule type="cellIs" dxfId="446" priority="192" operator="equal">
      <formula>"Muy Alta"</formula>
    </cfRule>
    <cfRule type="cellIs" dxfId="445" priority="193" operator="equal">
      <formula>"Alta"</formula>
    </cfRule>
    <cfRule type="cellIs" dxfId="444" priority="194" operator="equal">
      <formula>"Media"</formula>
    </cfRule>
    <cfRule type="cellIs" dxfId="443" priority="195" operator="equal">
      <formula>"Baja"</formula>
    </cfRule>
    <cfRule type="cellIs" dxfId="442" priority="196" operator="equal">
      <formula>"Muy Baja"</formula>
    </cfRule>
  </conditionalFormatting>
  <conditionalFormatting sqref="L12 AA12:AA13">
    <cfRule type="cellIs" dxfId="441" priority="187" operator="equal">
      <formula>"Catastrófico"</formula>
    </cfRule>
    <cfRule type="cellIs" dxfId="440" priority="188" operator="equal">
      <formula>"Mayor"</formula>
    </cfRule>
    <cfRule type="cellIs" dxfId="439" priority="189" operator="equal">
      <formula>"Moderado"</formula>
    </cfRule>
    <cfRule type="cellIs" dxfId="438" priority="190" operator="equal">
      <formula>"Menor"</formula>
    </cfRule>
    <cfRule type="cellIs" dxfId="437" priority="191" operator="equal">
      <formula>"Leve"</formula>
    </cfRule>
  </conditionalFormatting>
  <conditionalFormatting sqref="N12 AC12:AC13">
    <cfRule type="cellIs" dxfId="436" priority="183" operator="equal">
      <formula>"Extremo"</formula>
    </cfRule>
    <cfRule type="cellIs" dxfId="435" priority="184" operator="equal">
      <formula>"Alto"</formula>
    </cfRule>
    <cfRule type="cellIs" dxfId="434" priority="185" operator="equal">
      <formula>"Moderado"</formula>
    </cfRule>
    <cfRule type="cellIs" dxfId="433" priority="186" operator="equal">
      <formula>"Bajo"</formula>
    </cfRule>
  </conditionalFormatting>
  <conditionalFormatting sqref="K12:K13">
    <cfRule type="containsText" dxfId="432" priority="182" operator="containsText" text="❌">
      <formula>NOT(ISERROR(SEARCH("❌",K12)))</formula>
    </cfRule>
  </conditionalFormatting>
  <conditionalFormatting sqref="Y16:Y17">
    <cfRule type="cellIs" dxfId="431" priority="177" operator="equal">
      <formula>"Muy Alta"</formula>
    </cfRule>
    <cfRule type="cellIs" dxfId="430" priority="178" operator="equal">
      <formula>"Alta"</formula>
    </cfRule>
    <cfRule type="cellIs" dxfId="429" priority="179" operator="equal">
      <formula>"Media"</formula>
    </cfRule>
    <cfRule type="cellIs" dxfId="428" priority="180" operator="equal">
      <formula>"Baja"</formula>
    </cfRule>
    <cfRule type="cellIs" dxfId="427" priority="181" operator="equal">
      <formula>"Muy Baja"</formula>
    </cfRule>
  </conditionalFormatting>
  <conditionalFormatting sqref="AA16:AA17">
    <cfRule type="cellIs" dxfId="426" priority="172" operator="equal">
      <formula>"Catastrófico"</formula>
    </cfRule>
    <cfRule type="cellIs" dxfId="425" priority="173" operator="equal">
      <formula>"Mayor"</formula>
    </cfRule>
    <cfRule type="cellIs" dxfId="424" priority="174" operator="equal">
      <formula>"Moderado"</formula>
    </cfRule>
    <cfRule type="cellIs" dxfId="423" priority="175" operator="equal">
      <formula>"Menor"</formula>
    </cfRule>
    <cfRule type="cellIs" dxfId="422" priority="176" operator="equal">
      <formula>"Leve"</formula>
    </cfRule>
  </conditionalFormatting>
  <conditionalFormatting sqref="AC16:AC17">
    <cfRule type="cellIs" dxfId="421" priority="168" operator="equal">
      <formula>"Extremo"</formula>
    </cfRule>
    <cfRule type="cellIs" dxfId="420" priority="169" operator="equal">
      <formula>"Alto"</formula>
    </cfRule>
    <cfRule type="cellIs" dxfId="419" priority="170" operator="equal">
      <formula>"Moderado"</formula>
    </cfRule>
    <cfRule type="cellIs" dxfId="418" priority="171" operator="equal">
      <formula>"Bajo"</formula>
    </cfRule>
  </conditionalFormatting>
  <conditionalFormatting sqref="K16:K17">
    <cfRule type="containsText" dxfId="417" priority="167" operator="containsText" text="❌">
      <formula>NOT(ISERROR(SEARCH("❌",K16)))</formula>
    </cfRule>
  </conditionalFormatting>
  <conditionalFormatting sqref="N16">
    <cfRule type="cellIs" dxfId="416" priority="163" operator="equal">
      <formula>"Extremo"</formula>
    </cfRule>
    <cfRule type="cellIs" dxfId="415" priority="164" operator="equal">
      <formula>"Alto"</formula>
    </cfRule>
    <cfRule type="cellIs" dxfId="414" priority="165" operator="equal">
      <formula>"Moderado"</formula>
    </cfRule>
    <cfRule type="cellIs" dxfId="413" priority="166" operator="equal">
      <formula>"Bajo"</formula>
    </cfRule>
  </conditionalFormatting>
  <conditionalFormatting sqref="H16">
    <cfRule type="cellIs" dxfId="412" priority="158" operator="equal">
      <formula>"Muy Alta"</formula>
    </cfRule>
    <cfRule type="cellIs" dxfId="411" priority="159" operator="equal">
      <formula>"Alta"</formula>
    </cfRule>
    <cfRule type="cellIs" dxfId="410" priority="160" operator="equal">
      <formula>"Media"</formula>
    </cfRule>
    <cfRule type="cellIs" dxfId="409" priority="161" operator="equal">
      <formula>"Baja"</formula>
    </cfRule>
    <cfRule type="cellIs" dxfId="408" priority="162" operator="equal">
      <formula>"Muy Baja"</formula>
    </cfRule>
  </conditionalFormatting>
  <conditionalFormatting sqref="L16">
    <cfRule type="cellIs" dxfId="407" priority="153" operator="equal">
      <formula>"Catastrófico"</formula>
    </cfRule>
    <cfRule type="cellIs" dxfId="406" priority="154" operator="equal">
      <formula>"Mayor"</formula>
    </cfRule>
    <cfRule type="cellIs" dxfId="405" priority="155" operator="equal">
      <formula>"Moderado"</formula>
    </cfRule>
    <cfRule type="cellIs" dxfId="404" priority="156" operator="equal">
      <formula>"Menor"</formula>
    </cfRule>
    <cfRule type="cellIs" dxfId="403" priority="157" operator="equal">
      <formula>"Leve"</formula>
    </cfRule>
  </conditionalFormatting>
  <conditionalFormatting sqref="H14 Y14:Y15">
    <cfRule type="cellIs" dxfId="402" priority="148" operator="equal">
      <formula>"Muy Alta"</formula>
    </cfRule>
    <cfRule type="cellIs" dxfId="401" priority="149" operator="equal">
      <formula>"Alta"</formula>
    </cfRule>
    <cfRule type="cellIs" dxfId="400" priority="150" operator="equal">
      <formula>"Media"</formula>
    </cfRule>
    <cfRule type="cellIs" dxfId="399" priority="151" operator="equal">
      <formula>"Baja"</formula>
    </cfRule>
    <cfRule type="cellIs" dxfId="398" priority="152" operator="equal">
      <formula>"Muy Baja"</formula>
    </cfRule>
  </conditionalFormatting>
  <conditionalFormatting sqref="L14 AA14:AA15">
    <cfRule type="cellIs" dxfId="397" priority="143" operator="equal">
      <formula>"Catastrófico"</formula>
    </cfRule>
    <cfRule type="cellIs" dxfId="396" priority="144" operator="equal">
      <formula>"Mayor"</formula>
    </cfRule>
    <cfRule type="cellIs" dxfId="395" priority="145" operator="equal">
      <formula>"Moderado"</formula>
    </cfRule>
    <cfRule type="cellIs" dxfId="394" priority="146" operator="equal">
      <formula>"Menor"</formula>
    </cfRule>
    <cfRule type="cellIs" dxfId="393" priority="147" operator="equal">
      <formula>"Leve"</formula>
    </cfRule>
  </conditionalFormatting>
  <conditionalFormatting sqref="N14 AC14:AC15">
    <cfRule type="cellIs" dxfId="392" priority="139" operator="equal">
      <formula>"Extremo"</formula>
    </cfRule>
    <cfRule type="cellIs" dxfId="391" priority="140" operator="equal">
      <formula>"Alto"</formula>
    </cfRule>
    <cfRule type="cellIs" dxfId="390" priority="141" operator="equal">
      <formula>"Moderado"</formula>
    </cfRule>
    <cfRule type="cellIs" dxfId="389" priority="142" operator="equal">
      <formula>"Bajo"</formula>
    </cfRule>
  </conditionalFormatting>
  <conditionalFormatting sqref="K14:K15">
    <cfRule type="containsText" dxfId="388" priority="138" operator="containsText" text="❌">
      <formula>NOT(ISERROR(SEARCH("❌",K14)))</formula>
    </cfRule>
  </conditionalFormatting>
  <conditionalFormatting sqref="H18">
    <cfRule type="cellIs" dxfId="387" priority="133" operator="equal">
      <formula>"Muy Alta"</formula>
    </cfRule>
    <cfRule type="cellIs" dxfId="386" priority="134" operator="equal">
      <formula>"Alta"</formula>
    </cfRule>
    <cfRule type="cellIs" dxfId="385" priority="135" operator="equal">
      <formula>"Media"</formula>
    </cfRule>
    <cfRule type="cellIs" dxfId="384" priority="136" operator="equal">
      <formula>"Baja"</formula>
    </cfRule>
    <cfRule type="cellIs" dxfId="383" priority="137" operator="equal">
      <formula>"Muy Baja"</formula>
    </cfRule>
  </conditionalFormatting>
  <conditionalFormatting sqref="L18">
    <cfRule type="cellIs" dxfId="382" priority="128" operator="equal">
      <formula>"Catastrófico"</formula>
    </cfRule>
    <cfRule type="cellIs" dxfId="381" priority="129" operator="equal">
      <formula>"Mayor"</formula>
    </cfRule>
    <cfRule type="cellIs" dxfId="380" priority="130" operator="equal">
      <formula>"Moderado"</formula>
    </cfRule>
    <cfRule type="cellIs" dxfId="379" priority="131" operator="equal">
      <formula>"Menor"</formula>
    </cfRule>
    <cfRule type="cellIs" dxfId="378" priority="132" operator="equal">
      <formula>"Leve"</formula>
    </cfRule>
  </conditionalFormatting>
  <conditionalFormatting sqref="N18">
    <cfRule type="cellIs" dxfId="377" priority="124" operator="equal">
      <formula>"Extremo"</formula>
    </cfRule>
    <cfRule type="cellIs" dxfId="376" priority="125" operator="equal">
      <formula>"Alto"</formula>
    </cfRule>
    <cfRule type="cellIs" dxfId="375" priority="126" operator="equal">
      <formula>"Moderado"</formula>
    </cfRule>
    <cfRule type="cellIs" dxfId="374" priority="127" operator="equal">
      <formula>"Bajo"</formula>
    </cfRule>
  </conditionalFormatting>
  <conditionalFormatting sqref="Y18:Y19">
    <cfRule type="cellIs" dxfId="373" priority="119" operator="equal">
      <formula>"Muy Alta"</formula>
    </cfRule>
    <cfRule type="cellIs" dxfId="372" priority="120" operator="equal">
      <formula>"Alta"</formula>
    </cfRule>
    <cfRule type="cellIs" dxfId="371" priority="121" operator="equal">
      <formula>"Media"</formula>
    </cfRule>
    <cfRule type="cellIs" dxfId="370" priority="122" operator="equal">
      <formula>"Baja"</formula>
    </cfRule>
    <cfRule type="cellIs" dxfId="369" priority="123" operator="equal">
      <formula>"Muy Baja"</formula>
    </cfRule>
  </conditionalFormatting>
  <conditionalFormatting sqref="AA18:AA19">
    <cfRule type="cellIs" dxfId="368" priority="114" operator="equal">
      <formula>"Catastrófico"</formula>
    </cfRule>
    <cfRule type="cellIs" dxfId="367" priority="115" operator="equal">
      <formula>"Mayor"</formula>
    </cfRule>
    <cfRule type="cellIs" dxfId="366" priority="116" operator="equal">
      <formula>"Moderado"</formula>
    </cfRule>
    <cfRule type="cellIs" dxfId="365" priority="117" operator="equal">
      <formula>"Menor"</formula>
    </cfRule>
    <cfRule type="cellIs" dxfId="364" priority="118" operator="equal">
      <formula>"Leve"</formula>
    </cfRule>
  </conditionalFormatting>
  <conditionalFormatting sqref="AC18:AC19">
    <cfRule type="cellIs" dxfId="363" priority="110" operator="equal">
      <formula>"Extremo"</formula>
    </cfRule>
    <cfRule type="cellIs" dxfId="362" priority="111" operator="equal">
      <formula>"Alto"</formula>
    </cfRule>
    <cfRule type="cellIs" dxfId="361" priority="112" operator="equal">
      <formula>"Moderado"</formula>
    </cfRule>
    <cfRule type="cellIs" dxfId="360" priority="113" operator="equal">
      <formula>"Bajo"</formula>
    </cfRule>
  </conditionalFormatting>
  <conditionalFormatting sqref="K18:K19">
    <cfRule type="containsText" dxfId="359" priority="109" operator="containsText" text="❌">
      <formula>NOT(ISERROR(SEARCH("❌",K18)))</formula>
    </cfRule>
  </conditionalFormatting>
  <conditionalFormatting sqref="K20:K21">
    <cfRule type="containsText" dxfId="358" priority="99" operator="containsText" text="❌">
      <formula>NOT(ISERROR(SEARCH("❌",K20)))</formula>
    </cfRule>
  </conditionalFormatting>
  <conditionalFormatting sqref="L20">
    <cfRule type="cellIs" dxfId="357" priority="104" operator="equal">
      <formula>"Catastrófico"</formula>
    </cfRule>
    <cfRule type="cellIs" dxfId="356" priority="105" operator="equal">
      <formula>"Mayor"</formula>
    </cfRule>
    <cfRule type="cellIs" dxfId="355" priority="106" operator="equal">
      <formula>"Moderado"</formula>
    </cfRule>
    <cfRule type="cellIs" dxfId="354" priority="107" operator="equal">
      <formula>"Menor"</formula>
    </cfRule>
    <cfRule type="cellIs" dxfId="353" priority="108" operator="equal">
      <formula>"Leve"</formula>
    </cfRule>
  </conditionalFormatting>
  <conditionalFormatting sqref="N20">
    <cfRule type="cellIs" dxfId="352" priority="100" operator="equal">
      <formula>"Extremo"</formula>
    </cfRule>
    <cfRule type="cellIs" dxfId="351" priority="101" operator="equal">
      <formula>"Alto"</formula>
    </cfRule>
    <cfRule type="cellIs" dxfId="350" priority="102" operator="equal">
      <formula>"Moderado"</formula>
    </cfRule>
    <cfRule type="cellIs" dxfId="349" priority="103" operator="equal">
      <formula>"Bajo"</formula>
    </cfRule>
  </conditionalFormatting>
  <conditionalFormatting sqref="K22:K23">
    <cfRule type="containsText" dxfId="348" priority="85" operator="containsText" text="❌">
      <formula>NOT(ISERROR(SEARCH("❌",K22)))</formula>
    </cfRule>
  </conditionalFormatting>
  <conditionalFormatting sqref="K24:K25">
    <cfRule type="containsText" dxfId="347" priority="75" operator="containsText" text="❌">
      <formula>NOT(ISERROR(SEARCH("❌",K24)))</formula>
    </cfRule>
  </conditionalFormatting>
  <conditionalFormatting sqref="L22">
    <cfRule type="cellIs" dxfId="346" priority="94" operator="equal">
      <formula>"Catastrófico"</formula>
    </cfRule>
    <cfRule type="cellIs" dxfId="345" priority="95" operator="equal">
      <formula>"Mayor"</formula>
    </cfRule>
    <cfRule type="cellIs" dxfId="344" priority="96" operator="equal">
      <formula>"Moderado"</formula>
    </cfRule>
    <cfRule type="cellIs" dxfId="343" priority="97" operator="equal">
      <formula>"Menor"</formula>
    </cfRule>
    <cfRule type="cellIs" dxfId="342" priority="98" operator="equal">
      <formula>"Leve"</formula>
    </cfRule>
  </conditionalFormatting>
  <conditionalFormatting sqref="N22">
    <cfRule type="cellIs" dxfId="341" priority="90" operator="equal">
      <formula>"Extremo"</formula>
    </cfRule>
    <cfRule type="cellIs" dxfId="340" priority="91" operator="equal">
      <formula>"Alto"</formula>
    </cfRule>
    <cfRule type="cellIs" dxfId="339" priority="92" operator="equal">
      <formula>"Moderado"</formula>
    </cfRule>
    <cfRule type="cellIs" dxfId="338" priority="93" operator="equal">
      <formula>"Bajo"</formula>
    </cfRule>
  </conditionalFormatting>
  <conditionalFormatting sqref="AC23:AC25">
    <cfRule type="cellIs" dxfId="337" priority="86" operator="equal">
      <formula>"Extremo"</formula>
    </cfRule>
    <cfRule type="cellIs" dxfId="336" priority="87" operator="equal">
      <formula>"Alto"</formula>
    </cfRule>
    <cfRule type="cellIs" dxfId="335" priority="88" operator="equal">
      <formula>"Moderado"</formula>
    </cfRule>
    <cfRule type="cellIs" dxfId="334" priority="89" operator="equal">
      <formula>"Bajo"</formula>
    </cfRule>
  </conditionalFormatting>
  <conditionalFormatting sqref="L24">
    <cfRule type="cellIs" dxfId="333" priority="80" operator="equal">
      <formula>"Catastrófico"</formula>
    </cfRule>
    <cfRule type="cellIs" dxfId="332" priority="81" operator="equal">
      <formula>"Mayor"</formula>
    </cfRule>
    <cfRule type="cellIs" dxfId="331" priority="82" operator="equal">
      <formula>"Moderado"</formula>
    </cfRule>
    <cfRule type="cellIs" dxfId="330" priority="83" operator="equal">
      <formula>"Menor"</formula>
    </cfRule>
    <cfRule type="cellIs" dxfId="329" priority="84" operator="equal">
      <formula>"Leve"</formula>
    </cfRule>
  </conditionalFormatting>
  <conditionalFormatting sqref="N24">
    <cfRule type="cellIs" dxfId="328" priority="76" operator="equal">
      <formula>"Extremo"</formula>
    </cfRule>
    <cfRule type="cellIs" dxfId="327" priority="77" operator="equal">
      <formula>"Alto"</formula>
    </cfRule>
    <cfRule type="cellIs" dxfId="326" priority="78" operator="equal">
      <formula>"Moderado"</formula>
    </cfRule>
    <cfRule type="cellIs" dxfId="325" priority="79" operator="equal">
      <formula>"Bajo"</formula>
    </cfRule>
  </conditionalFormatting>
  <conditionalFormatting sqref="H20">
    <cfRule type="cellIs" dxfId="324" priority="70" operator="equal">
      <formula>"Muy Alta"</formula>
    </cfRule>
    <cfRule type="cellIs" dxfId="323" priority="71" operator="equal">
      <formula>"Alta"</formula>
    </cfRule>
    <cfRule type="cellIs" dxfId="322" priority="72" operator="equal">
      <formula>"Media"</formula>
    </cfRule>
    <cfRule type="cellIs" dxfId="321" priority="73" operator="equal">
      <formula>"Baja"</formula>
    </cfRule>
    <cfRule type="cellIs" dxfId="320" priority="74" operator="equal">
      <formula>"Muy Baja"</formula>
    </cfRule>
  </conditionalFormatting>
  <conditionalFormatting sqref="H22">
    <cfRule type="cellIs" dxfId="319" priority="65" operator="equal">
      <formula>"Muy Alta"</formula>
    </cfRule>
    <cfRule type="cellIs" dxfId="318" priority="66" operator="equal">
      <formula>"Alta"</formula>
    </cfRule>
    <cfRule type="cellIs" dxfId="317" priority="67" operator="equal">
      <formula>"Media"</formula>
    </cfRule>
    <cfRule type="cellIs" dxfId="316" priority="68" operator="equal">
      <formula>"Baja"</formula>
    </cfRule>
    <cfRule type="cellIs" dxfId="315" priority="69" operator="equal">
      <formula>"Muy Baja"</formula>
    </cfRule>
  </conditionalFormatting>
  <conditionalFormatting sqref="H24">
    <cfRule type="cellIs" dxfId="314" priority="60" operator="equal">
      <formula>"Muy Alta"</formula>
    </cfRule>
    <cfRule type="cellIs" dxfId="313" priority="61" operator="equal">
      <formula>"Alta"</formula>
    </cfRule>
    <cfRule type="cellIs" dxfId="312" priority="62" operator="equal">
      <formula>"Media"</formula>
    </cfRule>
    <cfRule type="cellIs" dxfId="311" priority="63" operator="equal">
      <formula>"Baja"</formula>
    </cfRule>
    <cfRule type="cellIs" dxfId="310" priority="64" operator="equal">
      <formula>"Muy Baja"</formula>
    </cfRule>
  </conditionalFormatting>
  <conditionalFormatting sqref="Y20:Y21">
    <cfRule type="cellIs" dxfId="309" priority="55" operator="equal">
      <formula>"Muy Alta"</formula>
    </cfRule>
    <cfRule type="cellIs" dxfId="308" priority="56" operator="equal">
      <formula>"Alta"</formula>
    </cfRule>
    <cfRule type="cellIs" dxfId="307" priority="57" operator="equal">
      <formula>"Media"</formula>
    </cfRule>
    <cfRule type="cellIs" dxfId="306" priority="58" operator="equal">
      <formula>"Baja"</formula>
    </cfRule>
    <cfRule type="cellIs" dxfId="305" priority="59" operator="equal">
      <formula>"Muy Baja"</formula>
    </cfRule>
  </conditionalFormatting>
  <conditionalFormatting sqref="Y25">
    <cfRule type="cellIs" dxfId="304" priority="35" operator="equal">
      <formula>"Muy Alta"</formula>
    </cfRule>
    <cfRule type="cellIs" dxfId="303" priority="36" operator="equal">
      <formula>"Alta"</formula>
    </cfRule>
    <cfRule type="cellIs" dxfId="302" priority="37" operator="equal">
      <formula>"Media"</formula>
    </cfRule>
    <cfRule type="cellIs" dxfId="301" priority="38" operator="equal">
      <formula>"Baja"</formula>
    </cfRule>
    <cfRule type="cellIs" dxfId="300" priority="39" operator="equal">
      <formula>"Muy Baja"</formula>
    </cfRule>
  </conditionalFormatting>
  <conditionalFormatting sqref="Y22">
    <cfRule type="cellIs" dxfId="299" priority="50" operator="equal">
      <formula>"Muy Alta"</formula>
    </cfRule>
    <cfRule type="cellIs" dxfId="298" priority="51" operator="equal">
      <formula>"Alta"</formula>
    </cfRule>
    <cfRule type="cellIs" dxfId="297" priority="52" operator="equal">
      <formula>"Media"</formula>
    </cfRule>
    <cfRule type="cellIs" dxfId="296" priority="53" operator="equal">
      <formula>"Baja"</formula>
    </cfRule>
    <cfRule type="cellIs" dxfId="295" priority="54" operator="equal">
      <formula>"Muy Baja"</formula>
    </cfRule>
  </conditionalFormatting>
  <conditionalFormatting sqref="Y23">
    <cfRule type="cellIs" dxfId="294" priority="45" operator="equal">
      <formula>"Muy Alta"</formula>
    </cfRule>
    <cfRule type="cellIs" dxfId="293" priority="46" operator="equal">
      <formula>"Alta"</formula>
    </cfRule>
    <cfRule type="cellIs" dxfId="292" priority="47" operator="equal">
      <formula>"Media"</formula>
    </cfRule>
    <cfRule type="cellIs" dxfId="291" priority="48" operator="equal">
      <formula>"Baja"</formula>
    </cfRule>
    <cfRule type="cellIs" dxfId="290" priority="49" operator="equal">
      <formula>"Muy Baja"</formula>
    </cfRule>
  </conditionalFormatting>
  <conditionalFormatting sqref="Y24">
    <cfRule type="cellIs" dxfId="289" priority="40" operator="equal">
      <formula>"Muy Alta"</formula>
    </cfRule>
    <cfRule type="cellIs" dxfId="288" priority="41" operator="equal">
      <formula>"Alta"</formula>
    </cfRule>
    <cfRule type="cellIs" dxfId="287" priority="42" operator="equal">
      <formula>"Media"</formula>
    </cfRule>
    <cfRule type="cellIs" dxfId="286" priority="43" operator="equal">
      <formula>"Baja"</formula>
    </cfRule>
    <cfRule type="cellIs" dxfId="285" priority="44" operator="equal">
      <formula>"Muy Baja"</formula>
    </cfRule>
  </conditionalFormatting>
  <conditionalFormatting sqref="AA20">
    <cfRule type="cellIs" dxfId="284" priority="30" operator="equal">
      <formula>"Catastrófico"</formula>
    </cfRule>
    <cfRule type="cellIs" dxfId="283" priority="31" operator="equal">
      <formula>"Mayor"</formula>
    </cfRule>
    <cfRule type="cellIs" dxfId="282" priority="32" operator="equal">
      <formula>"Moderado"</formula>
    </cfRule>
    <cfRule type="cellIs" dxfId="281" priority="33" operator="equal">
      <formula>"Menor"</formula>
    </cfRule>
    <cfRule type="cellIs" dxfId="280" priority="34" operator="equal">
      <formula>"Leve"</formula>
    </cfRule>
  </conditionalFormatting>
  <conditionalFormatting sqref="AA21">
    <cfRule type="cellIs" dxfId="279" priority="25" operator="equal">
      <formula>"Catastrófico"</formula>
    </cfRule>
    <cfRule type="cellIs" dxfId="278" priority="26" operator="equal">
      <formula>"Mayor"</formula>
    </cfRule>
    <cfRule type="cellIs" dxfId="277" priority="27" operator="equal">
      <formula>"Moderado"</formula>
    </cfRule>
    <cfRule type="cellIs" dxfId="276" priority="28" operator="equal">
      <formula>"Menor"</formula>
    </cfRule>
    <cfRule type="cellIs" dxfId="275" priority="29" operator="equal">
      <formula>"Leve"</formula>
    </cfRule>
  </conditionalFormatting>
  <conditionalFormatting sqref="AA22">
    <cfRule type="cellIs" dxfId="274" priority="20" operator="equal">
      <formula>"Catastrófico"</formula>
    </cfRule>
    <cfRule type="cellIs" dxfId="273" priority="21" operator="equal">
      <formula>"Mayor"</formula>
    </cfRule>
    <cfRule type="cellIs" dxfId="272" priority="22" operator="equal">
      <formula>"Moderado"</formula>
    </cfRule>
    <cfRule type="cellIs" dxfId="271" priority="23" operator="equal">
      <formula>"Menor"</formula>
    </cfRule>
    <cfRule type="cellIs" dxfId="270" priority="24" operator="equal">
      <formula>"Leve"</formula>
    </cfRule>
  </conditionalFormatting>
  <conditionalFormatting sqref="AA23">
    <cfRule type="cellIs" dxfId="269" priority="15" operator="equal">
      <formula>"Catastrófico"</formula>
    </cfRule>
    <cfRule type="cellIs" dxfId="268" priority="16" operator="equal">
      <formula>"Mayor"</formula>
    </cfRule>
    <cfRule type="cellIs" dxfId="267" priority="17" operator="equal">
      <formula>"Moderado"</formula>
    </cfRule>
    <cfRule type="cellIs" dxfId="266" priority="18" operator="equal">
      <formula>"Menor"</formula>
    </cfRule>
    <cfRule type="cellIs" dxfId="265" priority="19" operator="equal">
      <formula>"Leve"</formula>
    </cfRule>
  </conditionalFormatting>
  <conditionalFormatting sqref="AA24">
    <cfRule type="cellIs" dxfId="264" priority="10" operator="equal">
      <formula>"Catastrófico"</formula>
    </cfRule>
    <cfRule type="cellIs" dxfId="263" priority="11" operator="equal">
      <formula>"Mayor"</formula>
    </cfRule>
    <cfRule type="cellIs" dxfId="262" priority="12" operator="equal">
      <formula>"Moderado"</formula>
    </cfRule>
    <cfRule type="cellIs" dxfId="261" priority="13" operator="equal">
      <formula>"Menor"</formula>
    </cfRule>
    <cfRule type="cellIs" dxfId="260" priority="14" operator="equal">
      <formula>"Leve"</formula>
    </cfRule>
  </conditionalFormatting>
  <conditionalFormatting sqref="AA25">
    <cfRule type="cellIs" dxfId="259" priority="5" operator="equal">
      <formula>"Catastrófico"</formula>
    </cfRule>
    <cfRule type="cellIs" dxfId="258" priority="6" operator="equal">
      <formula>"Mayor"</formula>
    </cfRule>
    <cfRule type="cellIs" dxfId="257" priority="7" operator="equal">
      <formula>"Moderado"</formula>
    </cfRule>
    <cfRule type="cellIs" dxfId="256" priority="8" operator="equal">
      <formula>"Menor"</formula>
    </cfRule>
    <cfRule type="cellIs" dxfId="255" priority="9" operator="equal">
      <formula>"Leve"</formula>
    </cfRule>
  </conditionalFormatting>
  <conditionalFormatting sqref="AC20:AC22">
    <cfRule type="cellIs" dxfId="254" priority="1" operator="equal">
      <formula>"Extremo"</formula>
    </cfRule>
    <cfRule type="cellIs" dxfId="253" priority="2" operator="equal">
      <formula>"Alto"</formula>
    </cfRule>
    <cfRule type="cellIs" dxfId="252" priority="3" operator="equal">
      <formula>"Moderado"</formula>
    </cfRule>
    <cfRule type="cellIs" dxfId="251" priority="4" operator="equal">
      <formula>"Bajo"</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5">
        <x14:dataValidation type="list" allowBlank="1" showInputMessage="1" showErrorMessage="1">
          <x14:formula1>
            <xm:f>'C:\Users\almacen2\Desktop\MAPA DE RIESGOS\[1. Matriz_mapa_riesgos 2023- ejemplo TH.xlsx]Tabla Impacto'!#REF!</xm:f>
          </x14:formula1>
          <xm:sqref>J18</xm:sqref>
        </x14:dataValidation>
        <x14:dataValidation type="list" allowBlank="1" showInputMessage="1" showErrorMessage="1">
          <x14:formula1>
            <xm:f>'C:\Users\almacen2\Desktop\MAPA DE RIESGOS\[1. Matriz_mapa_riesgos 2023- ejemplo TH.xlsx]Opciones Tratamiento'!#REF!</xm:f>
          </x14:formula1>
          <xm:sqref>AJ18:AJ25 AD18:AD22 AD24 F18:F25 B18:B25</xm:sqref>
        </x14:dataValidation>
        <x14:dataValidation type="list" allowBlank="1" showInputMessage="1" showErrorMessage="1">
          <x14:formula1>
            <xm:f>'F:\ESCRITORIO\respaldo\anticorrupción\2023\mapas de riesgos por procesos\para publicar 2023\[Gestión Logistica completo.xlsx]Tabla Impacto'!#REF!</xm:f>
          </x14:formula1>
          <xm:sqref>J22 J20 J24</xm:sqref>
        </x14:dataValidation>
        <x14:dataValidation type="list" allowBlank="1" showInputMessage="1" showErrorMessage="1">
          <x14:formula1>
            <xm:f>'F:\ESCRITORIO\respaldo\anticorrupción\2023\mapas de riesgos por procesos\para publicar 2023\[Gestión Logistica completo.xlsx]Opciones Tratamiento'!#REF!</xm:f>
          </x14:formula1>
          <xm:sqref>AD23 AD25</xm:sqref>
        </x14:dataValidation>
        <x14:dataValidation type="custom" allowBlank="1" showInputMessage="1" showErrorMessage="1" error="Recuerde que las acciones se generan bajo la medida de mitigar el riesgo">
          <x14:formula1>
            <xm:f>IF(OR(AD18='C:\Users\almacen2\Desktop\MAPA DE RIESGOS\[1. Matriz_mapa_riesgos 2023- ejemplo TH.xlsx]Opciones Tratamiento'!#REF!,AD18='C:\Users\almacen2\Desktop\MAPA DE RIESGOS\[1. Matriz_mapa_riesgos 2023- ejemplo TH.xlsx]Opciones Tratamiento'!#REF!,AD18='C:\Users\almacen2\Desktop\MAPA DE RIESGOS\[1. Matriz_mapa_riesgos 2023- ejemplo TH.xlsx]Opciones Tratamiento'!#REF!),ISBLANK(AD18),ISTEXT(AD18))</xm:f>
          </x14:formula1>
          <xm:sqref>AI18:AI25</xm:sqref>
        </x14:dataValidation>
        <x14:dataValidation type="custom" allowBlank="1" showInputMessage="1" showErrorMessage="1" error="Recuerde que las acciones se generan bajo la medida de mitigar el riesgo">
          <x14:formula1>
            <xm:f>IF(OR(AD18='C:\Users\almacen2\Desktop\MAPA DE RIESGOS\[1. Matriz_mapa_riesgos 2023- ejemplo TH.xlsx]Opciones Tratamiento'!#REF!,AD18='C:\Users\almacen2\Desktop\MAPA DE RIESGOS\[1. Matriz_mapa_riesgos 2023- ejemplo TH.xlsx]Opciones Tratamiento'!#REF!,AD18='C:\Users\almacen2\Desktop\MAPA DE RIESGOS\[1. Matriz_mapa_riesgos 2023- ejemplo TH.xlsx]Opciones Tratamiento'!#REF!),ISBLANK(AD18),ISTEXT(AD18))</xm:f>
          </x14:formula1>
          <xm:sqref>AF18:AF25</xm:sqref>
        </x14:dataValidation>
        <x14:dataValidation type="custom" allowBlank="1" showInputMessage="1" showErrorMessage="1" error="Recuerde que las acciones se generan bajo la medida de mitigar el riesgo">
          <x14:formula1>
            <xm:f>IF(OR(AD18='C:\Users\almacen2\Desktop\MAPA DE RIESGOS\[1. Matriz_mapa_riesgos 2023- ejemplo TH.xlsx]Opciones Tratamiento'!#REF!,AD18='C:\Users\almacen2\Desktop\MAPA DE RIESGOS\[1. Matriz_mapa_riesgos 2023- ejemplo TH.xlsx]Opciones Tratamiento'!#REF!,AD18='C:\Users\almacen2\Desktop\MAPA DE RIESGOS\[1. Matriz_mapa_riesgos 2023- ejemplo TH.xlsx]Opciones Tratamiento'!#REF!),ISBLANK(AD18),ISTEXT(AD18))</xm:f>
          </x14:formula1>
          <xm:sqref>AE18:AE25</xm:sqref>
        </x14:dataValidation>
        <x14:dataValidation type="list" allowBlank="1" showInputMessage="1" showErrorMessage="1">
          <x14:formula1>
            <xm:f>'C:\Users\almacen2\Desktop\MAPA DE RIESGOS\[1. Matriz_mapa_riesgos 2023- ejemplo TH.xlsx]Tabla Valoración controles'!#REF!</xm:f>
          </x14:formula1>
          <xm:sqref>R18:S25 U18:W25</xm:sqref>
        </x14:dataValidation>
        <x14:dataValidation type="custom" allowBlank="1" showInputMessage="1" showErrorMessage="1" error="Recuerde que las acciones se generan bajo la medida de mitigar el riesgo">
          <x14:formula1>
            <xm:f>IF(OR(AD18='C:\Users\almacen2\Desktop\MAPA DE RIESGOS\[1. Matriz_mapa_riesgos 2023- ejemplo TH.xlsx]Opciones Tratamiento'!#REF!,AD18='C:\Users\almacen2\Desktop\MAPA DE RIESGOS\[1. Matriz_mapa_riesgos 2023- ejemplo TH.xlsx]Opciones Tratamiento'!#REF!,AD18='C:\Users\almacen2\Desktop\MAPA DE RIESGOS\[1. Matriz_mapa_riesgos 2023- ejemplo TH.xlsx]Opciones Tratamiento'!#REF!),ISBLANK(AD18),ISTEXT(AD18))</xm:f>
          </x14:formula1>
          <xm:sqref>AG18:AG25</xm:sqref>
        </x14:dataValidation>
        <x14:dataValidation type="custom" allowBlank="1" showInputMessage="1" showErrorMessage="1" error="Recuerde que las acciones se generan bajo la medida de mitigar el riesgo">
          <x14:formula1>
            <xm:f>IF(OR(AD18='C:\Users\almacen2\Desktop\MAPA DE RIESGOS\[1. Matriz_mapa_riesgos 2023- ejemplo TH.xlsx]Opciones Tratamiento'!#REF!,AD18='C:\Users\almacen2\Desktop\MAPA DE RIESGOS\[1. Matriz_mapa_riesgos 2023- ejemplo TH.xlsx]Opciones Tratamiento'!#REF!,AD18='C:\Users\almacen2\Desktop\MAPA DE RIESGOS\[1. Matriz_mapa_riesgos 2023- ejemplo TH.xlsx]Opciones Tratamiento'!#REF!),ISBLANK(AD18),ISTEXT(AD18))</xm:f>
          </x14:formula1>
          <xm:sqref>AH18:AH25</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Tratamiento'!#REF!),ISBLANK(AD10),ISTEXT(AD10))</xm:f>
          </x14:formula1>
          <xm:sqref>AF10:AF17</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Tratamiento'!#REF!),ISBLANK(AD10),ISTEXT(AD10))</xm:f>
          </x14:formula1>
          <xm:sqref>AE10:AE17</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Tratamiento'!#REF!),ISBLANK(AD10),ISTEXT(AD10))</xm:f>
          </x14:formula1>
          <xm:sqref>AG10:AG17</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Tratamiento'!#REF!),ISBLANK(AD10),ISTEXT(AD10))</xm:f>
          </x14:formula1>
          <xm:sqref>AI10:AI17</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Tratamiento'!#REF!,AD10='F:\ESCRITORIO\respaldo\anticorrupción\2023\mapas de riesgos por procesos\para publicar 2023\[Gestión Logistica completo.xlsx]Opciones Tratamiento'!#REF!),ISBLANK(AD10),ISTEXT(AD10))</xm:f>
          </x14:formula1>
          <xm:sqref>AH10:AH17</xm:sqref>
        </x14:dataValidation>
        <x14:dataValidation type="list" allowBlank="1" showInputMessage="1" showErrorMessage="1">
          <x14:formula1>
            <xm:f>'F:\ESCRITORIO\respaldo\anticorrupción\2023\mapas de riesgos por procesos\para publicar 2023\[Gestión Logistica completo.xlsx]Tabla Impacto'!#REF!</xm:f>
          </x14:formula1>
          <xm:sqref>J10:J17</xm:sqref>
        </x14:dataValidation>
        <x14:dataValidation type="list" allowBlank="1" showInputMessage="1" showErrorMessage="1">
          <x14:formula1>
            <xm:f>'F:\ESCRITORIO\respaldo\anticorrupción\2023\mapas de riesgos por procesos\para publicar 2023\[Gestión Logistica completo.xlsx]Opciones Tratamiento'!#REF!</xm:f>
          </x14:formula1>
          <xm:sqref>B10:B17</xm:sqref>
        </x14:dataValidation>
        <x14:dataValidation type="list" allowBlank="1" showInputMessage="1" showErrorMessage="1">
          <x14:formula1>
            <xm:f>'F:\ESCRITORIO\respaldo\anticorrupción\2023\mapas de riesgos por procesos\para publicar 2023\[Gestión Logistica completo.xlsx]Opciones Tratamiento'!#REF!</xm:f>
          </x14:formula1>
          <xm:sqref>F10:F17</xm:sqref>
        </x14:dataValidation>
        <x14:dataValidation type="list" allowBlank="1" showInputMessage="1" showErrorMessage="1">
          <x14:formula1>
            <xm:f>'F:\ESCRITORIO\respaldo\anticorrupción\2023\mapas de riesgos por procesos\para publicar 2023\[Gestión Logistica completo.xlsx]Tabla Valoración controles'!#REF!</xm:f>
          </x14:formula1>
          <xm:sqref>R10:R17</xm:sqref>
        </x14:dataValidation>
        <x14:dataValidation type="list" allowBlank="1" showInputMessage="1" showErrorMessage="1">
          <x14:formula1>
            <xm:f>'F:\ESCRITORIO\respaldo\anticorrupción\2023\mapas de riesgos por procesos\para publicar 2023\[Gestión Logistica completo.xlsx]Opciones Tratamiento'!#REF!</xm:f>
          </x14:formula1>
          <xm:sqref>AD10:AD13 AD16:AD17</xm:sqref>
        </x14:dataValidation>
        <x14:dataValidation type="list" allowBlank="1" showInputMessage="1" showErrorMessage="1">
          <x14:formula1>
            <xm:f>'F:\ESCRITORIO\respaldo\anticorrupción\2023\mapas de riesgos por procesos\para publicar 2023\[Gestión Logistica completo.xlsx]Tabla Valoración controles'!#REF!</xm:f>
          </x14:formula1>
          <xm:sqref>W10:W13 W16:W17</xm:sqref>
        </x14:dataValidation>
        <x14:dataValidation type="list" allowBlank="1" showInputMessage="1" showErrorMessage="1">
          <x14:formula1>
            <xm:f>'F:\ESCRITORIO\respaldo\anticorrupción\2023\mapas de riesgos por procesos\para publicar 2023\[Gestión Logistica completo.xlsx]Tabla Valoración controles'!#REF!</xm:f>
          </x14:formula1>
          <xm:sqref>V10:V13 V16:V17</xm:sqref>
        </x14:dataValidation>
        <x14:dataValidation type="list" allowBlank="1" showInputMessage="1" showErrorMessage="1">
          <x14:formula1>
            <xm:f>'F:\ESCRITORIO\respaldo\anticorrupción\2023\mapas de riesgos por procesos\para publicar 2023\[Gestión Logistica completo.xlsx]Tabla Valoración controles'!#REF!</xm:f>
          </x14:formula1>
          <xm:sqref>U10:U13 U16:U17</xm:sqref>
        </x14:dataValidation>
        <x14:dataValidation type="list" allowBlank="1" showInputMessage="1" showErrorMessage="1">
          <x14:formula1>
            <xm:f>'F:\ESCRITORIO\respaldo\anticorrupción\2023\mapas de riesgos por procesos\para publicar 2023\[Gestión Logistica completo.xlsx]Tabla Valoración controles'!#REF!</xm:f>
          </x14:formula1>
          <xm:sqref>S10:S13 S16:S17</xm:sqref>
        </x14:dataValidation>
        <x14:dataValidation type="list" allowBlank="1" showInputMessage="1" showErrorMessage="1">
          <x14:formula1>
            <xm:f>'F:\ESCRITORIO\respaldo\anticorrupción\2023\mapas de riesgos por procesos\para publicar 2023\[Gestión Logistica completo.xlsx]Opciones Tratamiento'!#REF!</xm:f>
          </x14:formula1>
          <xm:sqref>AJ10:AJ17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1"/>
  <sheetViews>
    <sheetView topLeftCell="A2" workbookViewId="0">
      <selection activeCell="B57" sqref="B57:B62"/>
    </sheetView>
  </sheetViews>
  <sheetFormatPr baseColWidth="10" defaultColWidth="11.42578125" defaultRowHeight="16.5" x14ac:dyDescent="0.3"/>
  <cols>
    <col min="1" max="1" width="4" style="99" bestFit="1" customWidth="1"/>
    <col min="2" max="2" width="67.85546875" style="99" customWidth="1"/>
    <col min="3" max="4" width="34.7109375" style="99" customWidth="1"/>
    <col min="5" max="5" width="110.42578125" style="100" customWidth="1"/>
    <col min="6" max="6" width="55.5703125" style="101" customWidth="1"/>
    <col min="7" max="7" width="34.42578125" style="100" customWidth="1"/>
    <col min="8" max="8" width="36.7109375" style="100" customWidth="1"/>
    <col min="9" max="9" width="28.42578125" style="100" customWidth="1"/>
    <col min="10" max="10" width="27.28515625" style="100" bestFit="1" customWidth="1"/>
    <col min="11" max="11" width="30.5703125" style="100" hidden="1" customWidth="1"/>
    <col min="12" max="14" width="30.28515625" style="100" customWidth="1"/>
    <col min="15" max="15" width="5.85546875" style="100" customWidth="1"/>
    <col min="16" max="16" width="110.85546875" style="100" customWidth="1"/>
    <col min="17" max="17" width="32.140625" style="100" customWidth="1"/>
    <col min="18" max="18" width="10.7109375" style="100" customWidth="1"/>
    <col min="19" max="19" width="13" style="100" customWidth="1"/>
    <col min="20" max="20" width="15.28515625" style="100" customWidth="1"/>
    <col min="21" max="22" width="17.85546875" style="100" customWidth="1"/>
    <col min="23" max="23" width="17.28515625" style="100" customWidth="1"/>
    <col min="24" max="24" width="38.28515625" style="100" hidden="1" customWidth="1"/>
    <col min="25" max="25" width="12.5703125" style="100" customWidth="1"/>
    <col min="26" max="26" width="15.140625" style="100" customWidth="1"/>
    <col min="27" max="27" width="24.5703125" style="100" customWidth="1"/>
    <col min="28" max="28" width="32.85546875" style="100" customWidth="1"/>
    <col min="29" max="29" width="14.5703125" style="100" customWidth="1"/>
    <col min="30" max="30" width="16.85546875" style="100" customWidth="1"/>
    <col min="31" max="31" width="45.7109375" style="100" customWidth="1"/>
    <col min="32" max="32" width="40.7109375" style="100" customWidth="1"/>
    <col min="33" max="33" width="44" style="100" customWidth="1"/>
    <col min="34" max="34" width="33" style="100" customWidth="1"/>
    <col min="35" max="35" width="35.28515625" style="100" customWidth="1"/>
    <col min="36" max="36" width="21" style="100" customWidth="1"/>
    <col min="37" max="16384" width="11.42578125" style="100"/>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98"/>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9.75" customHeight="1" x14ac:dyDescent="0.3">
      <c r="A4" s="342" t="s">
        <v>1</v>
      </c>
      <c r="B4" s="343"/>
      <c r="C4" s="534" t="s">
        <v>248</v>
      </c>
      <c r="D4" s="535"/>
      <c r="E4" s="535"/>
      <c r="F4" s="535"/>
      <c r="G4" s="535"/>
      <c r="H4" s="535"/>
      <c r="I4" s="535"/>
      <c r="J4" s="535"/>
      <c r="K4" s="535"/>
      <c r="L4" s="535"/>
      <c r="M4" s="535"/>
      <c r="N4" s="536"/>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93.75" customHeight="1" x14ac:dyDescent="0.3">
      <c r="A5" s="342" t="s">
        <v>3</v>
      </c>
      <c r="B5" s="343"/>
      <c r="C5" s="428" t="s">
        <v>249</v>
      </c>
      <c r="D5" s="429"/>
      <c r="E5" s="429"/>
      <c r="F5" s="429"/>
      <c r="G5" s="429"/>
      <c r="H5" s="429"/>
      <c r="I5" s="429"/>
      <c r="J5" s="429"/>
      <c r="K5" s="429"/>
      <c r="L5" s="429"/>
      <c r="M5" s="429"/>
      <c r="N5" s="430"/>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342" t="s">
        <v>5</v>
      </c>
      <c r="B6" s="343"/>
      <c r="C6" s="531"/>
      <c r="D6" s="532"/>
      <c r="E6" s="532"/>
      <c r="F6" s="532"/>
      <c r="G6" s="532"/>
      <c r="H6" s="532"/>
      <c r="I6" s="532"/>
      <c r="J6" s="532"/>
      <c r="K6" s="532"/>
      <c r="L6" s="532"/>
      <c r="M6" s="532"/>
      <c r="N6" s="53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ht="138.75" customHeight="1" x14ac:dyDescent="0.3">
      <c r="A7" s="347" t="s">
        <v>7</v>
      </c>
      <c r="B7" s="348"/>
      <c r="C7" s="348"/>
      <c r="D7" s="348"/>
      <c r="E7" s="348"/>
      <c r="F7" s="348"/>
      <c r="G7" s="349"/>
      <c r="H7" s="347" t="s">
        <v>8</v>
      </c>
      <c r="I7" s="348"/>
      <c r="J7" s="348"/>
      <c r="K7" s="348"/>
      <c r="L7" s="348"/>
      <c r="M7" s="348"/>
      <c r="N7" s="349"/>
      <c r="O7" s="814" t="s">
        <v>9</v>
      </c>
      <c r="P7" s="815"/>
      <c r="Q7" s="815"/>
      <c r="R7" s="815"/>
      <c r="S7" s="815"/>
      <c r="T7" s="815"/>
      <c r="U7" s="815"/>
      <c r="V7" s="815"/>
      <c r="W7" s="816"/>
      <c r="X7" s="814" t="s">
        <v>10</v>
      </c>
      <c r="Y7" s="815"/>
      <c r="Z7" s="815"/>
      <c r="AA7" s="815"/>
      <c r="AB7" s="815"/>
      <c r="AC7" s="815"/>
      <c r="AD7" s="816"/>
      <c r="AE7" s="814" t="s">
        <v>11</v>
      </c>
      <c r="AF7" s="815"/>
      <c r="AG7" s="815"/>
      <c r="AH7" s="815"/>
      <c r="AI7" s="815"/>
      <c r="AJ7" s="816"/>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69" customHeight="1"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237" customHeight="1"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409.6" customHeight="1" x14ac:dyDescent="0.25">
      <c r="A10" s="444">
        <v>1</v>
      </c>
      <c r="B10" s="507" t="s">
        <v>68</v>
      </c>
      <c r="C10" s="510" t="s">
        <v>250</v>
      </c>
      <c r="D10" s="510"/>
      <c r="E10" s="828" t="s">
        <v>251</v>
      </c>
      <c r="F10" s="470" t="s">
        <v>49</v>
      </c>
      <c r="G10" s="498"/>
      <c r="H10" s="825"/>
      <c r="I10" s="482"/>
      <c r="J10" s="501" t="s">
        <v>137</v>
      </c>
      <c r="K10" s="380"/>
      <c r="L10" s="822"/>
      <c r="M10" s="479"/>
      <c r="N10" s="817"/>
      <c r="O10" s="30"/>
      <c r="P10" s="820" t="s">
        <v>252</v>
      </c>
      <c r="Q10" s="42" t="s">
        <v>187</v>
      </c>
      <c r="R10" s="43" t="s">
        <v>52</v>
      </c>
      <c r="S10" s="43" t="s">
        <v>53</v>
      </c>
      <c r="T10" s="44">
        <v>0.4</v>
      </c>
      <c r="U10" s="45" t="s">
        <v>79</v>
      </c>
      <c r="V10" s="45" t="s">
        <v>55</v>
      </c>
      <c r="W10" s="45" t="s">
        <v>56</v>
      </c>
      <c r="X10" s="46"/>
      <c r="Y10" s="47"/>
      <c r="Z10" s="48"/>
      <c r="AA10" s="47"/>
      <c r="AB10" s="49"/>
      <c r="AC10" s="50"/>
      <c r="AD10" s="51"/>
      <c r="AE10" s="52"/>
      <c r="AF10" s="53"/>
      <c r="AG10" s="54"/>
      <c r="AH10" s="54"/>
      <c r="AI10" s="52"/>
      <c r="AJ10" s="53"/>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45" customHeight="1" x14ac:dyDescent="0.3">
      <c r="A11" s="445"/>
      <c r="B11" s="508"/>
      <c r="C11" s="511"/>
      <c r="D11" s="511"/>
      <c r="E11" s="829"/>
      <c r="F11" s="471"/>
      <c r="G11" s="499"/>
      <c r="H11" s="826"/>
      <c r="I11" s="483"/>
      <c r="J11" s="502"/>
      <c r="K11" s="381"/>
      <c r="L11" s="823"/>
      <c r="M11" s="480"/>
      <c r="N11" s="818"/>
      <c r="O11" s="30"/>
      <c r="P11" s="821"/>
      <c r="Q11" s="42"/>
      <c r="R11" s="56"/>
      <c r="S11" s="57"/>
      <c r="T11" s="58"/>
      <c r="U11" s="57"/>
      <c r="V11" s="57"/>
      <c r="W11" s="57"/>
      <c r="X11" s="46"/>
      <c r="Y11" s="47"/>
      <c r="Z11" s="48"/>
      <c r="AA11" s="47"/>
      <c r="AB11" s="48"/>
      <c r="AC11" s="50"/>
      <c r="AD11" s="51"/>
      <c r="AE11" s="52"/>
      <c r="AF11" s="53"/>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33.6" customHeight="1" x14ac:dyDescent="0.3">
      <c r="A12" s="445"/>
      <c r="B12" s="508"/>
      <c r="C12" s="511"/>
      <c r="D12" s="511"/>
      <c r="E12" s="829"/>
      <c r="F12" s="471"/>
      <c r="G12" s="499"/>
      <c r="H12" s="826"/>
      <c r="I12" s="483"/>
      <c r="J12" s="502"/>
      <c r="K12" s="381"/>
      <c r="L12" s="823"/>
      <c r="M12" s="480"/>
      <c r="N12" s="818"/>
      <c r="O12" s="30"/>
      <c r="P12" s="59"/>
      <c r="Q12" s="60"/>
      <c r="R12" s="57"/>
      <c r="S12" s="57"/>
      <c r="T12" s="58"/>
      <c r="U12" s="57"/>
      <c r="V12" s="57"/>
      <c r="W12" s="57"/>
      <c r="X12" s="46"/>
      <c r="Y12" s="61"/>
      <c r="Z12" s="62"/>
      <c r="AA12" s="61"/>
      <c r="AB12" s="62"/>
      <c r="AC12" s="63"/>
      <c r="AD12" s="51"/>
      <c r="AE12" s="52"/>
      <c r="AF12" s="53"/>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33.6" customHeight="1" x14ac:dyDescent="0.3">
      <c r="A13" s="445"/>
      <c r="B13" s="508"/>
      <c r="C13" s="511"/>
      <c r="D13" s="511"/>
      <c r="E13" s="829"/>
      <c r="F13" s="471"/>
      <c r="G13" s="499"/>
      <c r="H13" s="826"/>
      <c r="I13" s="483"/>
      <c r="J13" s="502"/>
      <c r="K13" s="381"/>
      <c r="L13" s="823"/>
      <c r="M13" s="480"/>
      <c r="N13" s="818"/>
      <c r="O13" s="30"/>
      <c r="P13" s="59"/>
      <c r="Q13" s="60"/>
      <c r="R13" s="57"/>
      <c r="S13" s="57"/>
      <c r="T13" s="58"/>
      <c r="U13" s="57"/>
      <c r="V13" s="57"/>
      <c r="W13" s="57"/>
      <c r="X13" s="46"/>
      <c r="Y13" s="61"/>
      <c r="Z13" s="62"/>
      <c r="AA13" s="61"/>
      <c r="AB13" s="62"/>
      <c r="AC13" s="63"/>
      <c r="AD13" s="51"/>
      <c r="AE13" s="52"/>
      <c r="AF13" s="53"/>
      <c r="AG13" s="54"/>
      <c r="AH13" s="54"/>
      <c r="AI13" s="52"/>
      <c r="AJ13" s="53"/>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33.6" customHeight="1" x14ac:dyDescent="0.3">
      <c r="A14" s="447"/>
      <c r="B14" s="509"/>
      <c r="C14" s="512"/>
      <c r="D14" s="512"/>
      <c r="E14" s="830"/>
      <c r="F14" s="472"/>
      <c r="G14" s="500"/>
      <c r="H14" s="827"/>
      <c r="I14" s="484"/>
      <c r="J14" s="503"/>
      <c r="K14" s="382"/>
      <c r="L14" s="824"/>
      <c r="M14" s="481"/>
      <c r="N14" s="819"/>
      <c r="O14" s="30"/>
      <c r="P14" s="59"/>
      <c r="Q14" s="60"/>
      <c r="R14" s="57"/>
      <c r="S14" s="57"/>
      <c r="T14" s="58"/>
      <c r="U14" s="57"/>
      <c r="V14" s="57"/>
      <c r="W14" s="57"/>
      <c r="X14" s="46"/>
      <c r="Y14" s="61"/>
      <c r="Z14" s="62"/>
      <c r="AA14" s="61"/>
      <c r="AB14" s="62"/>
      <c r="AC14" s="63"/>
      <c r="AD14" s="51"/>
      <c r="AE14" s="52"/>
      <c r="AF14" s="53"/>
      <c r="AG14" s="54"/>
      <c r="AH14" s="54"/>
      <c r="AI14" s="52"/>
      <c r="AJ14" s="53"/>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336" customHeight="1" x14ac:dyDescent="0.3">
      <c r="A15" s="444">
        <v>2</v>
      </c>
      <c r="B15" s="491"/>
      <c r="C15" s="494"/>
      <c r="D15" s="494" t="s">
        <v>253</v>
      </c>
      <c r="E15" s="497" t="s">
        <v>254</v>
      </c>
      <c r="F15" s="644" t="s">
        <v>49</v>
      </c>
      <c r="G15" s="395">
        <v>200</v>
      </c>
      <c r="H15" s="846" t="s">
        <v>255</v>
      </c>
      <c r="I15" s="479">
        <v>0.6</v>
      </c>
      <c r="J15" s="849" t="s">
        <v>256</v>
      </c>
      <c r="K15" s="482"/>
      <c r="L15" s="852" t="s">
        <v>169</v>
      </c>
      <c r="M15" s="855">
        <v>0.4</v>
      </c>
      <c r="N15" s="831" t="s">
        <v>162</v>
      </c>
      <c r="O15" s="30">
        <v>1</v>
      </c>
      <c r="P15" s="120" t="s">
        <v>257</v>
      </c>
      <c r="Q15" s="60" t="s">
        <v>187</v>
      </c>
      <c r="R15" s="64" t="s">
        <v>52</v>
      </c>
      <c r="S15" s="64" t="s">
        <v>53</v>
      </c>
      <c r="T15" s="65">
        <v>0.4</v>
      </c>
      <c r="U15" s="64" t="s">
        <v>54</v>
      </c>
      <c r="V15" s="64" t="s">
        <v>55</v>
      </c>
      <c r="W15" s="64" t="s">
        <v>56</v>
      </c>
      <c r="X15" s="46"/>
      <c r="Y15" s="66" t="s">
        <v>208</v>
      </c>
      <c r="Z15" s="67">
        <v>0.36</v>
      </c>
      <c r="AA15" s="66" t="s">
        <v>169</v>
      </c>
      <c r="AB15" s="67">
        <v>0.4</v>
      </c>
      <c r="AC15" s="68" t="s">
        <v>162</v>
      </c>
      <c r="AD15" s="51" t="s">
        <v>150</v>
      </c>
      <c r="AE15" s="52" t="s">
        <v>258</v>
      </c>
      <c r="AF15" s="53" t="s">
        <v>259</v>
      </c>
      <c r="AG15" s="54"/>
      <c r="AH15" s="54" t="s">
        <v>260</v>
      </c>
      <c r="AI15" s="52"/>
      <c r="AJ15" s="53" t="s">
        <v>60</v>
      </c>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93.5" customHeight="1" x14ac:dyDescent="0.3">
      <c r="A16" s="445"/>
      <c r="B16" s="492"/>
      <c r="C16" s="495"/>
      <c r="D16" s="495"/>
      <c r="E16" s="474"/>
      <c r="F16" s="645"/>
      <c r="G16" s="396"/>
      <c r="H16" s="847"/>
      <c r="I16" s="480"/>
      <c r="J16" s="850"/>
      <c r="K16" s="483"/>
      <c r="L16" s="853"/>
      <c r="M16" s="856"/>
      <c r="N16" s="832"/>
      <c r="O16" s="30">
        <v>2</v>
      </c>
      <c r="P16" s="120" t="s">
        <v>261</v>
      </c>
      <c r="Q16" s="60"/>
      <c r="R16" s="43"/>
      <c r="S16" s="43"/>
      <c r="T16" s="69"/>
      <c r="U16" s="64"/>
      <c r="V16" s="64"/>
      <c r="W16" s="64"/>
      <c r="X16" s="70"/>
      <c r="Y16" s="47"/>
      <c r="Z16" s="48"/>
      <c r="AA16" s="47"/>
      <c r="AB16" s="48"/>
      <c r="AC16" s="50"/>
      <c r="AD16" s="51"/>
      <c r="AE16" s="52"/>
      <c r="AF16" s="53"/>
      <c r="AG16" s="54"/>
      <c r="AH16" s="54"/>
      <c r="AI16" s="52"/>
      <c r="AJ16" s="53"/>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88.25" customHeight="1" x14ac:dyDescent="0.3">
      <c r="A17" s="445"/>
      <c r="B17" s="492"/>
      <c r="C17" s="495"/>
      <c r="D17" s="495"/>
      <c r="E17" s="474"/>
      <c r="F17" s="645"/>
      <c r="G17" s="396"/>
      <c r="H17" s="847"/>
      <c r="I17" s="480"/>
      <c r="J17" s="850"/>
      <c r="K17" s="483"/>
      <c r="L17" s="853"/>
      <c r="M17" s="856"/>
      <c r="N17" s="832"/>
      <c r="O17" s="30"/>
      <c r="P17" s="71"/>
      <c r="Q17" s="60"/>
      <c r="R17" s="57"/>
      <c r="S17" s="57"/>
      <c r="T17" s="58"/>
      <c r="U17" s="57"/>
      <c r="V17" s="57"/>
      <c r="W17" s="57"/>
      <c r="X17" s="46"/>
      <c r="Y17" s="61"/>
      <c r="Z17" s="62"/>
      <c r="AA17" s="61"/>
      <c r="AB17" s="62"/>
      <c r="AC17" s="63"/>
      <c r="AD17" s="51"/>
      <c r="AE17" s="52"/>
      <c r="AF17" s="52"/>
      <c r="AG17" s="54"/>
      <c r="AH17" s="72"/>
      <c r="AI17" s="72"/>
      <c r="AJ17" s="53"/>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21.75" customHeight="1" x14ac:dyDescent="0.3">
      <c r="A18" s="445"/>
      <c r="B18" s="492"/>
      <c r="C18" s="495"/>
      <c r="D18" s="495"/>
      <c r="E18" s="474"/>
      <c r="F18" s="645"/>
      <c r="G18" s="396"/>
      <c r="H18" s="847"/>
      <c r="I18" s="480"/>
      <c r="J18" s="850"/>
      <c r="K18" s="483"/>
      <c r="L18" s="853"/>
      <c r="M18" s="856"/>
      <c r="N18" s="832"/>
      <c r="O18" s="30"/>
      <c r="P18" s="59"/>
      <c r="Q18" s="60"/>
      <c r="R18" s="57"/>
      <c r="S18" s="57"/>
      <c r="T18" s="58"/>
      <c r="U18" s="57"/>
      <c r="V18" s="57"/>
      <c r="W18" s="57"/>
      <c r="X18" s="46"/>
      <c r="Y18" s="61"/>
      <c r="Z18" s="62"/>
      <c r="AA18" s="61"/>
      <c r="AB18" s="62"/>
      <c r="AC18" s="63"/>
      <c r="AD18" s="51"/>
      <c r="AE18" s="52"/>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1.75" customHeight="1" x14ac:dyDescent="0.3">
      <c r="A19" s="445"/>
      <c r="B19" s="492"/>
      <c r="C19" s="495"/>
      <c r="D19" s="495"/>
      <c r="E19" s="474"/>
      <c r="F19" s="645"/>
      <c r="G19" s="396"/>
      <c r="H19" s="847"/>
      <c r="I19" s="480"/>
      <c r="J19" s="850"/>
      <c r="K19" s="483"/>
      <c r="L19" s="853"/>
      <c r="M19" s="856"/>
      <c r="N19" s="832"/>
      <c r="O19" s="30"/>
      <c r="P19" s="59"/>
      <c r="Q19" s="60"/>
      <c r="R19" s="57"/>
      <c r="S19" s="57"/>
      <c r="T19" s="58"/>
      <c r="U19" s="57"/>
      <c r="V19" s="57"/>
      <c r="W19" s="57"/>
      <c r="X19" s="46"/>
      <c r="Y19" s="61"/>
      <c r="Z19" s="62"/>
      <c r="AA19" s="61"/>
      <c r="AB19" s="62"/>
      <c r="AC19" s="63"/>
      <c r="AD19" s="51"/>
      <c r="AE19" s="52"/>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21.75" customHeight="1" thickBot="1" x14ac:dyDescent="0.35">
      <c r="A20" s="447"/>
      <c r="B20" s="493"/>
      <c r="C20" s="496"/>
      <c r="D20" s="496"/>
      <c r="E20" s="475"/>
      <c r="F20" s="647"/>
      <c r="G20" s="397"/>
      <c r="H20" s="848"/>
      <c r="I20" s="481"/>
      <c r="J20" s="851"/>
      <c r="K20" s="484"/>
      <c r="L20" s="854"/>
      <c r="M20" s="857"/>
      <c r="N20" s="833"/>
      <c r="O20" s="30"/>
      <c r="P20" s="59"/>
      <c r="Q20" s="60"/>
      <c r="R20" s="57"/>
      <c r="S20" s="57"/>
      <c r="T20" s="58"/>
      <c r="U20" s="57"/>
      <c r="V20" s="57"/>
      <c r="W20" s="57"/>
      <c r="X20" s="46"/>
      <c r="Y20" s="61"/>
      <c r="Z20" s="62"/>
      <c r="AA20" s="61"/>
      <c r="AB20" s="62"/>
      <c r="AC20" s="63"/>
      <c r="AD20" s="51"/>
      <c r="AE20" s="52"/>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444">
        <v>3</v>
      </c>
      <c r="B21" s="470" t="s">
        <v>132</v>
      </c>
      <c r="C21" s="470" t="s">
        <v>262</v>
      </c>
      <c r="D21" s="834" t="s">
        <v>263</v>
      </c>
      <c r="E21" s="648" t="s">
        <v>264</v>
      </c>
      <c r="F21" s="644" t="s">
        <v>49</v>
      </c>
      <c r="G21" s="837">
        <v>200</v>
      </c>
      <c r="H21" s="840" t="s">
        <v>190</v>
      </c>
      <c r="I21" s="843">
        <v>0.6</v>
      </c>
      <c r="J21" s="849" t="s">
        <v>72</v>
      </c>
      <c r="K21" s="380"/>
      <c r="L21" s="852" t="s">
        <v>162</v>
      </c>
      <c r="M21" s="858">
        <v>0.6</v>
      </c>
      <c r="N21" s="831" t="s">
        <v>162</v>
      </c>
      <c r="O21" s="30">
        <v>1</v>
      </c>
      <c r="P21" s="14" t="s">
        <v>265</v>
      </c>
      <c r="Q21" s="42" t="s">
        <v>187</v>
      </c>
      <c r="R21" s="155" t="s">
        <v>52</v>
      </c>
      <c r="S21" s="155" t="s">
        <v>53</v>
      </c>
      <c r="T21" s="156" t="str">
        <f>IF(AND(R21="Preventivo",S21="Automático"),"50%",IF(AND(R21="Preventivo",S21="Manual"),"40%",IF(AND(R21="Detectivo",S21="Automático"),"40%",IF(AND(R21="Detectivo",S21="Manual"),"30%",IF(AND(R21="Correctivo",S21="Automático"),"35%",IF(AND(R21="Correctivo",S21="Manual"),"25%",""))))))</f>
        <v>40%</v>
      </c>
      <c r="U21" s="155" t="s">
        <v>54</v>
      </c>
      <c r="V21" s="155" t="s">
        <v>55</v>
      </c>
      <c r="W21" s="155" t="s">
        <v>56</v>
      </c>
      <c r="X21" s="157">
        <f>IFERROR(IF(Q21="Probabilidad",(I21-(+I21*T21)),IF(Q21="Impacto",I21,"")),"")</f>
        <v>0.36</v>
      </c>
      <c r="Y21" s="158" t="str">
        <f>IFERROR(IF(X21="","",IF(X21&lt;=0.2,"Muy Baja",IF(X21&lt;=0.4,"Baja",IF(X21&lt;=0.6,"Media",IF(X21&lt;=0.8,"Alta","Muy Alta"))))),"")</f>
        <v>Baja</v>
      </c>
      <c r="Z21" s="156">
        <f>+X21</f>
        <v>0.36</v>
      </c>
      <c r="AA21" s="158" t="str">
        <f>IFERROR(IF(AB21="","",IF(AB21&lt;=0.2,"Leve",IF(AB21&lt;=0.4,"Menor",IF(AB21&lt;=0.6,"Moderado",IF(AB21&lt;=0.8,"Mayor","Catastrófico"))))),"")</f>
        <v>Moderado</v>
      </c>
      <c r="AB21" s="156">
        <f>IFERROR(IF(Q21="Impacto",(M21-(+M21*T21)),IF(Q21="Probabilidad",M21,"")),"")</f>
        <v>0.6</v>
      </c>
      <c r="AC21" s="15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73" t="s">
        <v>150</v>
      </c>
      <c r="AE21" s="160" t="s">
        <v>266</v>
      </c>
      <c r="AF21" s="161" t="s">
        <v>259</v>
      </c>
      <c r="AG21" s="162"/>
      <c r="AH21" s="161" t="s">
        <v>214</v>
      </c>
      <c r="AI21" s="52"/>
      <c r="AJ21" s="53" t="s">
        <v>60</v>
      </c>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56.45" customHeight="1" x14ac:dyDescent="0.3">
      <c r="A22" s="445"/>
      <c r="B22" s="471"/>
      <c r="C22" s="471"/>
      <c r="D22" s="835"/>
      <c r="E22" s="474"/>
      <c r="F22" s="645"/>
      <c r="G22" s="838"/>
      <c r="H22" s="841"/>
      <c r="I22" s="844"/>
      <c r="J22" s="850"/>
      <c r="K22" s="381"/>
      <c r="L22" s="853"/>
      <c r="M22" s="859"/>
      <c r="N22" s="832"/>
      <c r="O22" s="30"/>
      <c r="P22" s="59"/>
      <c r="Q22" s="60"/>
      <c r="R22" s="57"/>
      <c r="S22" s="57"/>
      <c r="T22" s="58"/>
      <c r="U22" s="57"/>
      <c r="V22" s="57"/>
      <c r="W22" s="57"/>
      <c r="X22" s="74"/>
      <c r="Y22" s="61"/>
      <c r="Z22" s="62"/>
      <c r="AA22" s="61"/>
      <c r="AB22" s="62"/>
      <c r="AC22" s="63"/>
      <c r="AD22" s="51"/>
      <c r="AE22" s="163" t="s">
        <v>267</v>
      </c>
      <c r="AF22" s="164" t="s">
        <v>259</v>
      </c>
      <c r="AG22" s="165"/>
      <c r="AH22" s="164" t="s">
        <v>268</v>
      </c>
      <c r="AI22" s="52"/>
      <c r="AJ22" s="53" t="s">
        <v>60</v>
      </c>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56.45" customHeight="1" x14ac:dyDescent="0.3">
      <c r="A23" s="445"/>
      <c r="B23" s="471"/>
      <c r="C23" s="471"/>
      <c r="D23" s="835"/>
      <c r="E23" s="474"/>
      <c r="F23" s="645"/>
      <c r="G23" s="838"/>
      <c r="H23" s="841"/>
      <c r="I23" s="844"/>
      <c r="J23" s="850"/>
      <c r="K23" s="381"/>
      <c r="L23" s="853"/>
      <c r="M23" s="859"/>
      <c r="N23" s="832"/>
      <c r="O23" s="30"/>
      <c r="P23" s="71"/>
      <c r="Q23" s="60"/>
      <c r="R23" s="57"/>
      <c r="S23" s="57"/>
      <c r="T23" s="58"/>
      <c r="U23" s="57"/>
      <c r="V23" s="57"/>
      <c r="W23" s="57"/>
      <c r="X23" s="46"/>
      <c r="Y23" s="61"/>
      <c r="Z23" s="62"/>
      <c r="AA23" s="61"/>
      <c r="AB23" s="62"/>
      <c r="AC23" s="63"/>
      <c r="AD23" s="51"/>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56.45" customHeight="1" x14ac:dyDescent="0.3">
      <c r="A24" s="445"/>
      <c r="B24" s="471"/>
      <c r="C24" s="471"/>
      <c r="D24" s="835"/>
      <c r="E24" s="474"/>
      <c r="F24" s="645"/>
      <c r="G24" s="838"/>
      <c r="H24" s="841"/>
      <c r="I24" s="844"/>
      <c r="J24" s="850"/>
      <c r="K24" s="381"/>
      <c r="L24" s="853"/>
      <c r="M24" s="859"/>
      <c r="N24" s="832"/>
      <c r="O24" s="30"/>
      <c r="P24" s="59"/>
      <c r="Q24" s="60"/>
      <c r="R24" s="57"/>
      <c r="S24" s="57"/>
      <c r="T24" s="58"/>
      <c r="U24" s="57"/>
      <c r="V24" s="57"/>
      <c r="W24" s="57"/>
      <c r="X24" s="46"/>
      <c r="Y24" s="61"/>
      <c r="Z24" s="62"/>
      <c r="AA24" s="61"/>
      <c r="AB24" s="62"/>
      <c r="AC24" s="63"/>
      <c r="AD24" s="51"/>
      <c r="AE24" s="52"/>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56.45" customHeight="1" x14ac:dyDescent="0.3">
      <c r="A25" s="445"/>
      <c r="B25" s="471"/>
      <c r="C25" s="471"/>
      <c r="D25" s="835"/>
      <c r="E25" s="474"/>
      <c r="F25" s="645"/>
      <c r="G25" s="838"/>
      <c r="H25" s="841"/>
      <c r="I25" s="844"/>
      <c r="J25" s="850"/>
      <c r="K25" s="381"/>
      <c r="L25" s="853"/>
      <c r="M25" s="859"/>
      <c r="N25" s="832"/>
      <c r="O25" s="30"/>
      <c r="P25" s="59"/>
      <c r="Q25" s="60"/>
      <c r="R25" s="57"/>
      <c r="S25" s="57"/>
      <c r="T25" s="58"/>
      <c r="U25" s="57"/>
      <c r="V25" s="57"/>
      <c r="W25" s="57"/>
      <c r="X25" s="46"/>
      <c r="Y25" s="61"/>
      <c r="Z25" s="62"/>
      <c r="AA25" s="61"/>
      <c r="AB25" s="62"/>
      <c r="AC25" s="63"/>
      <c r="AD25" s="51"/>
      <c r="AE25" s="52"/>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56.45" customHeight="1" thickBot="1" x14ac:dyDescent="0.35">
      <c r="A26" s="447"/>
      <c r="B26" s="472"/>
      <c r="C26" s="472"/>
      <c r="D26" s="836"/>
      <c r="E26" s="475"/>
      <c r="F26" s="647"/>
      <c r="G26" s="839"/>
      <c r="H26" s="842"/>
      <c r="I26" s="845"/>
      <c r="J26" s="851"/>
      <c r="K26" s="382"/>
      <c r="L26" s="854"/>
      <c r="M26" s="860"/>
      <c r="N26" s="833"/>
      <c r="O26" s="30"/>
      <c r="P26" s="59"/>
      <c r="Q26" s="60"/>
      <c r="R26" s="57"/>
      <c r="S26" s="57"/>
      <c r="T26" s="58"/>
      <c r="U26" s="57"/>
      <c r="V26" s="57"/>
      <c r="W26" s="57"/>
      <c r="X26" s="46"/>
      <c r="Y26" s="61"/>
      <c r="Z26" s="62"/>
      <c r="AA26" s="61"/>
      <c r="AB26" s="62"/>
      <c r="AC26" s="63"/>
      <c r="AD26" s="51"/>
      <c r="AE26" s="52"/>
      <c r="AF26" s="53"/>
      <c r="AG26" s="54"/>
      <c r="AH26" s="54"/>
      <c r="AI26" s="52"/>
      <c r="AJ26" s="53"/>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444">
        <v>4</v>
      </c>
      <c r="B27" s="372" t="s">
        <v>132</v>
      </c>
      <c r="C27" s="861" t="s">
        <v>269</v>
      </c>
      <c r="D27" s="861" t="s">
        <v>270</v>
      </c>
      <c r="E27" s="864" t="s">
        <v>271</v>
      </c>
      <c r="F27" s="861" t="s">
        <v>272</v>
      </c>
      <c r="G27" s="876">
        <v>200</v>
      </c>
      <c r="H27" s="867" t="str">
        <f>IF(G27&lt;=0,"",IF(G27&lt;=2,"Muy Baja",IF(G27&lt;=24,"Baja",IF(G27&lt;=500,"Media",IF(G27&lt;=5000,"Alta","Muy Alta")))))</f>
        <v>Media</v>
      </c>
      <c r="I27" s="870">
        <f>IF(H27="","",IF(H27="Muy Baja",0.2,IF(H27="Baja",0.4,IF(H27="Media",0.6,IF(H27="Alta",0.8,IF(H27="Muy Alta",1,))))))</f>
        <v>0.6</v>
      </c>
      <c r="J27" s="879" t="s">
        <v>256</v>
      </c>
      <c r="K27" s="870" t="str">
        <f>IF(NOT(ISERROR(MATCH(J27,'[18]Tabla Impacto'!$B$221:$B$223,0))),'[18]Tabla Impacto'!$F$223&amp;"Por favor no seleccionar los criterios de impacto(Afectación Económica o presupuestal y Pérdida Reputacional)",J27)</f>
        <v xml:space="preserve">     El riesgo afecta la imagen de la entidad internamente, de conocimiento general, nivel interno, de junta dircetiva y accionistas y/o de provedores</v>
      </c>
      <c r="L27" s="867" t="str">
        <f>IF(OR(K27='[18]Tabla Impacto'!$C$11,K27='[18]Tabla Impacto'!$D$11),"Leve",IF(OR(K27='[18]Tabla Impacto'!$C$12,K27='[18]Tabla Impacto'!$D$12),"Menor",IF(OR(K27='[18]Tabla Impacto'!$C$13,K27='[18]Tabla Impacto'!$D$13),"Moderado",IF(OR(K27='[18]Tabla Impacto'!$C$14,K27='[18]Tabla Impacto'!$D$14),"Mayor",IF(OR(K27='[18]Tabla Impacto'!$C$15,K27='[18]Tabla Impacto'!$D$15),"Catastrófico","")))))</f>
        <v>Menor</v>
      </c>
      <c r="M27" s="870">
        <f>IF(L27="","",IF(L27="Leve",0.2,IF(L27="Menor",0.4,IF(L27="Moderado",0.6,IF(L27="Mayor",0.8,IF(L27="Catastrófico",1,))))))</f>
        <v>0.4</v>
      </c>
      <c r="N27" s="873"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166">
        <v>1</v>
      </c>
      <c r="P27" s="167" t="s">
        <v>273</v>
      </c>
      <c r="Q27" s="168" t="str">
        <f>IF(OR(R27="Preventivo",R27="Detectivo"),"Probabilidad",IF(R27="Correctivo","Impacto",""))</f>
        <v>Probabilidad</v>
      </c>
      <c r="R27" s="155" t="s">
        <v>52</v>
      </c>
      <c r="S27" s="155" t="s">
        <v>53</v>
      </c>
      <c r="T27" s="156" t="str">
        <f>IF(AND(R27="Preventivo",S27="Automático"),"50%",IF(AND(R27="Preventivo",S27="Manual"),"40%",IF(AND(R27="Detectivo",S27="Automático"),"40%",IF(AND(R27="Detectivo",S27="Manual"),"30%",IF(AND(R27="Correctivo",S27="Automático"),"35%",IF(AND(R27="Correctivo",S27="Manual"),"25%",""))))))</f>
        <v>40%</v>
      </c>
      <c r="U27" s="155" t="s">
        <v>54</v>
      </c>
      <c r="V27" s="155" t="s">
        <v>55</v>
      </c>
      <c r="W27" s="155" t="s">
        <v>56</v>
      </c>
      <c r="X27" s="157">
        <f>IFERROR(IF(Q27="Probabilidad",(I27-(+I27*T27)),IF(Q27="Impacto",I27,"")),"")</f>
        <v>0.36</v>
      </c>
      <c r="Y27" s="158" t="str">
        <f>IFERROR(IF(X27="","",IF(X27&lt;=0.2,"Muy Baja",IF(X27&lt;=0.4,"Baja",IF(X27&lt;=0.6,"Media",IF(X27&lt;=0.8,"Alta","Muy Alta"))))),"")</f>
        <v>Baja</v>
      </c>
      <c r="Z27" s="156">
        <f>+X27</f>
        <v>0.36</v>
      </c>
      <c r="AA27" s="158" t="str">
        <f>IFERROR(IF(AB27="","",IF(AB27&lt;=0.2,"Leve",IF(AB27&lt;=0.4,"Menor",IF(AB27&lt;=0.6,"Moderado",IF(AB27&lt;=0.8,"Mayor","Catastrófico"))))),"")</f>
        <v>Menor</v>
      </c>
      <c r="AB27" s="156">
        <f>IFERROR(IF(Q27="Impacto",(M27-(+M27*T27)),IF(Q27="Probabilidad",M27,"")),"")</f>
        <v>0.4</v>
      </c>
      <c r="AC27" s="15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51" t="s">
        <v>150</v>
      </c>
      <c r="AE27" s="160" t="s">
        <v>274</v>
      </c>
      <c r="AF27" s="169" t="s">
        <v>259</v>
      </c>
      <c r="AG27" s="170"/>
      <c r="AH27" s="171" t="s">
        <v>275</v>
      </c>
      <c r="AI27" s="52"/>
      <c r="AJ27" s="53"/>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thickBot="1" x14ac:dyDescent="0.35">
      <c r="A28" s="445"/>
      <c r="B28" s="373"/>
      <c r="C28" s="862"/>
      <c r="D28" s="862"/>
      <c r="E28" s="865"/>
      <c r="F28" s="862"/>
      <c r="G28" s="877"/>
      <c r="H28" s="868"/>
      <c r="I28" s="871"/>
      <c r="J28" s="880"/>
      <c r="K28" s="871">
        <f t="shared" ref="K28:K32" ca="1" si="0">IF(NOT(ISERROR(MATCH(J28,_xlfn.ANCHORARRAY(E39),0))),I41&amp;"Por favor no seleccionar los criterios de impacto",J28)</f>
        <v>0</v>
      </c>
      <c r="L28" s="868"/>
      <c r="M28" s="871"/>
      <c r="N28" s="874"/>
      <c r="O28" s="172">
        <v>2</v>
      </c>
      <c r="P28" s="173" t="s">
        <v>276</v>
      </c>
      <c r="Q28" s="174" t="str">
        <f>IF(OR(R28="Preventivo",R28="Detectivo"),"Probabilidad",IF(R28="Correctivo","Impacto",""))</f>
        <v>Probabilidad</v>
      </c>
      <c r="R28" s="175" t="s">
        <v>143</v>
      </c>
      <c r="S28" s="175" t="s">
        <v>53</v>
      </c>
      <c r="T28" s="176" t="str">
        <f t="shared" ref="T28" si="1">IF(AND(R28="Preventivo",S28="Automático"),"50%",IF(AND(R28="Preventivo",S28="Manual"),"40%",IF(AND(R28="Detectivo",S28="Automático"),"40%",IF(AND(R28="Detectivo",S28="Manual"),"30%",IF(AND(R28="Correctivo",S28="Automático"),"35%",IF(AND(R28="Correctivo",S28="Manual"),"25%",""))))))</f>
        <v>30%</v>
      </c>
      <c r="U28" s="175" t="s">
        <v>54</v>
      </c>
      <c r="V28" s="175" t="s">
        <v>55</v>
      </c>
      <c r="W28" s="175" t="s">
        <v>56</v>
      </c>
      <c r="X28" s="177">
        <f>IFERROR(IF(AND(Q27="Probabilidad",Q28="Probabilidad"),(Z27-(+Z27*T28)),IF(Q28="Probabilidad",(I27-(+I27*T28)),IF(Q28="Impacto",Z27,""))),"")</f>
        <v>0.252</v>
      </c>
      <c r="Y28" s="178" t="str">
        <f t="shared" ref="Y28" si="2">IFERROR(IF(X28="","",IF(X28&lt;=0.2,"Muy Baja",IF(X28&lt;=0.4,"Baja",IF(X28&lt;=0.6,"Media",IF(X28&lt;=0.8,"Alta","Muy Alta"))))),"")</f>
        <v>Baja</v>
      </c>
      <c r="Z28" s="176">
        <f t="shared" ref="Z28" si="3">+X28</f>
        <v>0.252</v>
      </c>
      <c r="AA28" s="178" t="str">
        <f t="shared" ref="AA28" si="4">IFERROR(IF(AB28="","",IF(AB28&lt;=0.2,"Leve",IF(AB28&lt;=0.4,"Menor",IF(AB28&lt;=0.6,"Moderado",IF(AB28&lt;=0.8,"Mayor","Catastrófico"))))),"")</f>
        <v>Moderado</v>
      </c>
      <c r="AB28" s="176">
        <f>IFERROR(IF(AND(Q27="Impacto",Q28="Impacto"),(AB21-(+AB21*T28)),IF(Q28="Impacto",($N$33-(+$N$33*T28)),IF(Q28="Probabilidad",AB21,""))),"")</f>
        <v>0.6</v>
      </c>
      <c r="AC28" s="179" t="str">
        <f t="shared" ref="AC28" si="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51"/>
      <c r="AE28" s="163" t="s">
        <v>277</v>
      </c>
      <c r="AF28" s="164" t="s">
        <v>259</v>
      </c>
      <c r="AG28" s="165"/>
      <c r="AH28" s="180" t="s">
        <v>278</v>
      </c>
      <c r="AI28" s="52"/>
      <c r="AJ28" s="53"/>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thickBot="1" x14ac:dyDescent="0.35">
      <c r="A29" s="445"/>
      <c r="B29" s="373"/>
      <c r="C29" s="862"/>
      <c r="D29" s="862"/>
      <c r="E29" s="865"/>
      <c r="F29" s="862"/>
      <c r="G29" s="877"/>
      <c r="H29" s="868"/>
      <c r="I29" s="871"/>
      <c r="J29" s="880"/>
      <c r="K29" s="871">
        <f t="shared" ca="1" si="0"/>
        <v>0</v>
      </c>
      <c r="L29" s="868"/>
      <c r="M29" s="871"/>
      <c r="N29" s="874"/>
      <c r="O29" s="166"/>
      <c r="P29" s="167"/>
      <c r="Q29" s="168"/>
      <c r="R29" s="155"/>
      <c r="S29" s="155"/>
      <c r="T29" s="156"/>
      <c r="U29" s="155"/>
      <c r="V29" s="155"/>
      <c r="W29" s="155"/>
      <c r="X29" s="157" t="str">
        <f>IFERROR(IF(Q29="Probabilidad",(I29-(+I29*T29)),IF(Q29="Impacto",I29,"")),"")</f>
        <v/>
      </c>
      <c r="Y29" s="158" t="str">
        <f>IFERROR(IF(X29="","",IF(X29&lt;=0.2,"Muy Baja",IF(X29&lt;=0.4,"Baja",IF(X29&lt;=0.6,"Media",IF(X29&lt;=0.8,"Alta","Muy Alta"))))),"")</f>
        <v/>
      </c>
      <c r="Z29" s="156" t="str">
        <f>+X29</f>
        <v/>
      </c>
      <c r="AA29" s="158" t="str">
        <f>IFERROR(IF(AB29="","",IF(AB29&lt;=0.2,"Leve",IF(AB29&lt;=0.4,"Menor",IF(AB29&lt;=0.6,"Moderado",IF(AB29&lt;=0.8,"Mayor","Catastrófico"))))),"")</f>
        <v/>
      </c>
      <c r="AB29" s="156" t="str">
        <f>IFERROR(IF(Q29="Impacto",(M29-(+M29*T29)),IF(Q29="Probabilidad",M29,"")),"")</f>
        <v/>
      </c>
      <c r="AC29" s="159"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1"/>
      <c r="AE29" s="52"/>
      <c r="AF29" s="53"/>
      <c r="AG29" s="54"/>
      <c r="AH29" s="54"/>
      <c r="AI29" s="52"/>
      <c r="AJ29" s="53"/>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thickBot="1" x14ac:dyDescent="0.35">
      <c r="A30" s="445"/>
      <c r="B30" s="373"/>
      <c r="C30" s="862"/>
      <c r="D30" s="862"/>
      <c r="E30" s="865"/>
      <c r="F30" s="862"/>
      <c r="G30" s="877"/>
      <c r="H30" s="868"/>
      <c r="I30" s="871"/>
      <c r="J30" s="880"/>
      <c r="K30" s="871">
        <f t="shared" ca="1" si="0"/>
        <v>0</v>
      </c>
      <c r="L30" s="868"/>
      <c r="M30" s="871"/>
      <c r="N30" s="874"/>
      <c r="O30" s="166"/>
      <c r="P30" s="167"/>
      <c r="Q30" s="168"/>
      <c r="R30" s="155"/>
      <c r="S30" s="155"/>
      <c r="T30" s="156"/>
      <c r="U30" s="155"/>
      <c r="V30" s="155"/>
      <c r="W30" s="155"/>
      <c r="X30" s="157" t="str">
        <f>IFERROR(IF(Q30="Probabilidad",(I30-(+I30*T30)),IF(Q30="Impacto",I30,"")),"")</f>
        <v/>
      </c>
      <c r="Y30" s="158" t="str">
        <f>IFERROR(IF(X30="","",IF(X30&lt;=0.2,"Muy Baja",IF(X30&lt;=0.4,"Baja",IF(X30&lt;=0.6,"Media",IF(X30&lt;=0.8,"Alta","Muy Alta"))))),"")</f>
        <v/>
      </c>
      <c r="Z30" s="156" t="str">
        <f>+X30</f>
        <v/>
      </c>
      <c r="AA30" s="158" t="str">
        <f>IFERROR(IF(AB30="","",IF(AB30&lt;=0.2,"Leve",IF(AB30&lt;=0.4,"Menor",IF(AB30&lt;=0.6,"Moderado",IF(AB30&lt;=0.8,"Mayor","Catastrófico"))))),"")</f>
        <v/>
      </c>
      <c r="AB30" s="156" t="str">
        <f>IFERROR(IF(Q30="Impacto",(M30-(+M30*T30)),IF(Q30="Probabilidad",M30,"")),"")</f>
        <v/>
      </c>
      <c r="AC30" s="15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51"/>
      <c r="AE30" s="52"/>
      <c r="AF30" s="53"/>
      <c r="AG30" s="54"/>
      <c r="AH30" s="54"/>
      <c r="AI30" s="52"/>
      <c r="AJ30" s="53"/>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thickBot="1" x14ac:dyDescent="0.35">
      <c r="A31" s="445"/>
      <c r="B31" s="373"/>
      <c r="C31" s="862"/>
      <c r="D31" s="862"/>
      <c r="E31" s="865"/>
      <c r="F31" s="862"/>
      <c r="G31" s="877"/>
      <c r="H31" s="868"/>
      <c r="I31" s="871"/>
      <c r="J31" s="880"/>
      <c r="K31" s="871">
        <f t="shared" ca="1" si="0"/>
        <v>0</v>
      </c>
      <c r="L31" s="868"/>
      <c r="M31" s="871"/>
      <c r="N31" s="874"/>
      <c r="O31" s="166"/>
      <c r="P31" s="167"/>
      <c r="Q31" s="168"/>
      <c r="R31" s="155"/>
      <c r="S31" s="155"/>
      <c r="T31" s="156"/>
      <c r="U31" s="155"/>
      <c r="V31" s="155"/>
      <c r="W31" s="155"/>
      <c r="X31" s="157" t="str">
        <f>IFERROR(IF(Q31="Probabilidad",(I31-(+I31*T31)),IF(Q31="Impacto",I31,"")),"")</f>
        <v/>
      </c>
      <c r="Y31" s="158" t="str">
        <f>IFERROR(IF(X31="","",IF(X31&lt;=0.2,"Muy Baja",IF(X31&lt;=0.4,"Baja",IF(X31&lt;=0.6,"Media",IF(X31&lt;=0.8,"Alta","Muy Alta"))))),"")</f>
        <v/>
      </c>
      <c r="Z31" s="156" t="str">
        <f>+X31</f>
        <v/>
      </c>
      <c r="AA31" s="158" t="str">
        <f>IFERROR(IF(AB31="","",IF(AB31&lt;=0.2,"Leve",IF(AB31&lt;=0.4,"Menor",IF(AB31&lt;=0.6,"Moderado",IF(AB31&lt;=0.8,"Mayor","Catastrófico"))))),"")</f>
        <v/>
      </c>
      <c r="AB31" s="156" t="str">
        <f>IFERROR(IF(Q31="Impacto",(M31-(+M31*T31)),IF(Q31="Probabilidad",M31,"")),"")</f>
        <v/>
      </c>
      <c r="AC31" s="159"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1"/>
      <c r="AE31" s="52"/>
      <c r="AF31" s="53"/>
      <c r="AG31" s="54"/>
      <c r="AH31" s="54"/>
      <c r="AI31" s="52"/>
      <c r="AJ31" s="53"/>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thickBot="1" x14ac:dyDescent="0.35">
      <c r="A32" s="447"/>
      <c r="B32" s="374"/>
      <c r="C32" s="863"/>
      <c r="D32" s="863"/>
      <c r="E32" s="866"/>
      <c r="F32" s="863"/>
      <c r="G32" s="878"/>
      <c r="H32" s="869"/>
      <c r="I32" s="872"/>
      <c r="J32" s="881"/>
      <c r="K32" s="872">
        <f t="shared" ca="1" si="0"/>
        <v>0</v>
      </c>
      <c r="L32" s="869"/>
      <c r="M32" s="872"/>
      <c r="N32" s="875"/>
      <c r="O32" s="166">
        <v>1</v>
      </c>
      <c r="P32" s="167"/>
      <c r="Q32" s="168"/>
      <c r="R32" s="155"/>
      <c r="S32" s="155"/>
      <c r="T32" s="156"/>
      <c r="U32" s="155"/>
      <c r="V32" s="155"/>
      <c r="W32" s="155"/>
      <c r="X32" s="157" t="str">
        <f>IFERROR(IF(Q32="Probabilidad",(I32-(+I32*T32)),IF(Q32="Impacto",I32,"")),"")</f>
        <v/>
      </c>
      <c r="Y32" s="158" t="str">
        <f>IFERROR(IF(X32="","",IF(X32&lt;=0.2,"Muy Baja",IF(X32&lt;=0.4,"Baja",IF(X32&lt;=0.6,"Media",IF(X32&lt;=0.8,"Alta","Muy Alta"))))),"")</f>
        <v/>
      </c>
      <c r="Z32" s="156" t="str">
        <f>+X32</f>
        <v/>
      </c>
      <c r="AA32" s="158" t="str">
        <f>IFERROR(IF(AB32="","",IF(AB32&lt;=0.2,"Leve",IF(AB32&lt;=0.4,"Menor",IF(AB32&lt;=0.6,"Moderado",IF(AB32&lt;=0.8,"Mayor","Catastrófico"))))),"")</f>
        <v/>
      </c>
      <c r="AB32" s="156" t="str">
        <f>IFERROR(IF(Q32="Impacto",(M32-(+M32*T32)),IF(Q32="Probabilidad",M32,"")),"")</f>
        <v/>
      </c>
      <c r="AC32" s="15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1"/>
      <c r="AE32" s="52"/>
      <c r="AF32" s="53"/>
      <c r="AG32" s="54"/>
      <c r="AH32" s="54"/>
      <c r="AI32" s="52"/>
      <c r="AJ32" s="53"/>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444">
        <v>5</v>
      </c>
      <c r="B33" s="372"/>
      <c r="C33" s="372"/>
      <c r="D33" s="372"/>
      <c r="E33" s="375"/>
      <c r="F33" s="372"/>
      <c r="G33" s="395"/>
      <c r="H33" s="441"/>
      <c r="I33" s="380"/>
      <c r="J33" s="383"/>
      <c r="K33" s="380"/>
      <c r="L33" s="441"/>
      <c r="M33" s="380"/>
      <c r="N33" s="389"/>
      <c r="O33" s="30"/>
      <c r="P33" s="59"/>
      <c r="Q33" s="60"/>
      <c r="R33" s="57"/>
      <c r="S33" s="57"/>
      <c r="T33" s="58"/>
      <c r="U33" s="57"/>
      <c r="V33" s="57"/>
      <c r="W33" s="57"/>
      <c r="X33" s="46"/>
      <c r="Y33" s="61"/>
      <c r="Z33" s="62"/>
      <c r="AA33" s="61"/>
      <c r="AB33" s="62"/>
      <c r="AC33" s="63"/>
      <c r="AD33" s="51"/>
      <c r="AE33" s="52"/>
      <c r="AF33" s="53"/>
      <c r="AG33" s="54"/>
      <c r="AH33" s="54"/>
      <c r="AI33" s="52"/>
      <c r="AJ33" s="53"/>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445"/>
      <c r="B34" s="373"/>
      <c r="C34" s="373"/>
      <c r="D34" s="373"/>
      <c r="E34" s="376"/>
      <c r="F34" s="373"/>
      <c r="G34" s="396"/>
      <c r="H34" s="442"/>
      <c r="I34" s="381"/>
      <c r="J34" s="384"/>
      <c r="K34" s="381"/>
      <c r="L34" s="442"/>
      <c r="M34" s="381"/>
      <c r="N34" s="390"/>
      <c r="O34" s="30"/>
      <c r="P34" s="59"/>
      <c r="Q34" s="60"/>
      <c r="R34" s="57"/>
      <c r="S34" s="57"/>
      <c r="T34" s="58"/>
      <c r="U34" s="57"/>
      <c r="V34" s="57"/>
      <c r="W34" s="57"/>
      <c r="X34" s="46"/>
      <c r="Y34" s="61"/>
      <c r="Z34" s="62"/>
      <c r="AA34" s="61"/>
      <c r="AB34" s="62"/>
      <c r="AC34" s="63"/>
      <c r="AD34" s="51"/>
      <c r="AE34" s="52"/>
      <c r="AF34" s="53"/>
      <c r="AG34" s="54"/>
      <c r="AH34" s="54"/>
      <c r="AI34" s="52"/>
      <c r="AJ34" s="53"/>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445"/>
      <c r="B35" s="373"/>
      <c r="C35" s="373"/>
      <c r="D35" s="373"/>
      <c r="E35" s="376"/>
      <c r="F35" s="373"/>
      <c r="G35" s="396"/>
      <c r="H35" s="442"/>
      <c r="I35" s="381"/>
      <c r="J35" s="384"/>
      <c r="K35" s="381"/>
      <c r="L35" s="442"/>
      <c r="M35" s="381"/>
      <c r="N35" s="390"/>
      <c r="O35" s="30"/>
      <c r="P35" s="71"/>
      <c r="Q35" s="60"/>
      <c r="R35" s="57"/>
      <c r="S35" s="57"/>
      <c r="T35" s="58"/>
      <c r="U35" s="57"/>
      <c r="V35" s="57"/>
      <c r="W35" s="57"/>
      <c r="X35" s="46"/>
      <c r="Y35" s="61"/>
      <c r="Z35" s="62"/>
      <c r="AA35" s="61"/>
      <c r="AB35" s="62"/>
      <c r="AC35" s="63"/>
      <c r="AD35" s="51"/>
      <c r="AE35" s="52"/>
      <c r="AF35" s="53"/>
      <c r="AG35" s="54"/>
      <c r="AH35" s="54"/>
      <c r="AI35" s="52"/>
      <c r="AJ35" s="53"/>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445"/>
      <c r="B36" s="373"/>
      <c r="C36" s="373"/>
      <c r="D36" s="373"/>
      <c r="E36" s="376"/>
      <c r="F36" s="373"/>
      <c r="G36" s="396"/>
      <c r="H36" s="442"/>
      <c r="I36" s="381"/>
      <c r="J36" s="384"/>
      <c r="K36" s="381"/>
      <c r="L36" s="442"/>
      <c r="M36" s="381"/>
      <c r="N36" s="390"/>
      <c r="O36" s="30"/>
      <c r="P36" s="59"/>
      <c r="Q36" s="60"/>
      <c r="R36" s="57"/>
      <c r="S36" s="57"/>
      <c r="T36" s="58"/>
      <c r="U36" s="57"/>
      <c r="V36" s="57"/>
      <c r="W36" s="57"/>
      <c r="X36" s="46"/>
      <c r="Y36" s="61"/>
      <c r="Z36" s="62"/>
      <c r="AA36" s="61"/>
      <c r="AB36" s="62"/>
      <c r="AC36" s="63"/>
      <c r="AD36" s="51"/>
      <c r="AE36" s="52"/>
      <c r="AF36" s="53"/>
      <c r="AG36" s="54"/>
      <c r="AH36" s="54"/>
      <c r="AI36" s="52"/>
      <c r="AJ36" s="53"/>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445"/>
      <c r="B37" s="373"/>
      <c r="C37" s="373"/>
      <c r="D37" s="373"/>
      <c r="E37" s="376"/>
      <c r="F37" s="373"/>
      <c r="G37" s="396"/>
      <c r="H37" s="442"/>
      <c r="I37" s="381"/>
      <c r="J37" s="384"/>
      <c r="K37" s="381"/>
      <c r="L37" s="442"/>
      <c r="M37" s="381"/>
      <c r="N37" s="390"/>
      <c r="O37" s="30"/>
      <c r="P37" s="59"/>
      <c r="Q37" s="60"/>
      <c r="R37" s="57"/>
      <c r="S37" s="57"/>
      <c r="T37" s="58"/>
      <c r="U37" s="57"/>
      <c r="V37" s="57"/>
      <c r="W37" s="57"/>
      <c r="X37" s="46"/>
      <c r="Y37" s="61"/>
      <c r="Z37" s="62"/>
      <c r="AA37" s="61"/>
      <c r="AB37" s="62"/>
      <c r="AC37" s="63"/>
      <c r="AD37" s="51"/>
      <c r="AE37" s="52"/>
      <c r="AF37" s="53"/>
      <c r="AG37" s="54"/>
      <c r="AH37" s="54"/>
      <c r="AI37" s="52"/>
      <c r="AJ37" s="53"/>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447"/>
      <c r="B38" s="374"/>
      <c r="C38" s="374"/>
      <c r="D38" s="374"/>
      <c r="E38" s="377"/>
      <c r="F38" s="374"/>
      <c r="G38" s="397"/>
      <c r="H38" s="443"/>
      <c r="I38" s="382"/>
      <c r="J38" s="385"/>
      <c r="K38" s="382"/>
      <c r="L38" s="443"/>
      <c r="M38" s="382"/>
      <c r="N38" s="391"/>
      <c r="O38" s="30"/>
      <c r="P38" s="59"/>
      <c r="Q38" s="60"/>
      <c r="R38" s="57"/>
      <c r="S38" s="57"/>
      <c r="T38" s="58"/>
      <c r="U38" s="57"/>
      <c r="V38" s="57"/>
      <c r="W38" s="57"/>
      <c r="X38" s="46"/>
      <c r="Y38" s="61"/>
      <c r="Z38" s="62"/>
      <c r="AA38" s="61"/>
      <c r="AB38" s="62"/>
      <c r="AC38" s="63"/>
      <c r="AD38" s="51"/>
      <c r="AE38" s="52"/>
      <c r="AF38" s="53"/>
      <c r="AG38" s="54"/>
      <c r="AH38" s="54"/>
      <c r="AI38" s="52"/>
      <c r="AJ38" s="53"/>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444">
        <v>6</v>
      </c>
      <c r="B39" s="372"/>
      <c r="C39" s="372"/>
      <c r="D39" s="372"/>
      <c r="E39" s="375"/>
      <c r="F39" s="372"/>
      <c r="G39" s="395"/>
      <c r="H39" s="441"/>
      <c r="I39" s="380"/>
      <c r="J39" s="383"/>
      <c r="K39" s="380"/>
      <c r="L39" s="441"/>
      <c r="M39" s="380"/>
      <c r="N39" s="389"/>
      <c r="O39" s="30"/>
      <c r="P39" s="59"/>
      <c r="Q39" s="60"/>
      <c r="R39" s="57"/>
      <c r="S39" s="57"/>
      <c r="T39" s="58"/>
      <c r="U39" s="57"/>
      <c r="V39" s="57"/>
      <c r="W39" s="57"/>
      <c r="X39" s="46"/>
      <c r="Y39" s="61"/>
      <c r="Z39" s="62"/>
      <c r="AA39" s="61"/>
      <c r="AB39" s="62"/>
      <c r="AC39" s="63"/>
      <c r="AD39" s="51"/>
      <c r="AE39" s="52"/>
      <c r="AF39" s="53"/>
      <c r="AG39" s="54"/>
      <c r="AH39" s="54"/>
      <c r="AI39" s="52"/>
      <c r="AJ39" s="53"/>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445"/>
      <c r="B40" s="373"/>
      <c r="C40" s="373"/>
      <c r="D40" s="373"/>
      <c r="E40" s="376"/>
      <c r="F40" s="373"/>
      <c r="G40" s="396"/>
      <c r="H40" s="442"/>
      <c r="I40" s="381"/>
      <c r="J40" s="384"/>
      <c r="K40" s="381"/>
      <c r="L40" s="442"/>
      <c r="M40" s="381"/>
      <c r="N40" s="390"/>
      <c r="O40" s="30"/>
      <c r="P40" s="59"/>
      <c r="Q40" s="60"/>
      <c r="R40" s="57"/>
      <c r="S40" s="57"/>
      <c r="T40" s="58"/>
      <c r="U40" s="57"/>
      <c r="V40" s="57"/>
      <c r="W40" s="57"/>
      <c r="X40" s="46"/>
      <c r="Y40" s="61"/>
      <c r="Z40" s="62"/>
      <c r="AA40" s="61"/>
      <c r="AB40" s="62"/>
      <c r="AC40" s="63"/>
      <c r="AD40" s="51"/>
      <c r="AE40" s="52"/>
      <c r="AF40" s="53"/>
      <c r="AG40" s="54"/>
      <c r="AH40" s="54"/>
      <c r="AI40" s="52"/>
      <c r="AJ40" s="53"/>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445"/>
      <c r="B41" s="373"/>
      <c r="C41" s="373"/>
      <c r="D41" s="373"/>
      <c r="E41" s="376"/>
      <c r="F41" s="373"/>
      <c r="G41" s="396"/>
      <c r="H41" s="442"/>
      <c r="I41" s="381"/>
      <c r="J41" s="384"/>
      <c r="K41" s="381"/>
      <c r="L41" s="442"/>
      <c r="M41" s="381"/>
      <c r="N41" s="390"/>
      <c r="O41" s="30"/>
      <c r="P41" s="71"/>
      <c r="Q41" s="60"/>
      <c r="R41" s="57"/>
      <c r="S41" s="57"/>
      <c r="T41" s="58"/>
      <c r="U41" s="57"/>
      <c r="V41" s="57"/>
      <c r="W41" s="57"/>
      <c r="X41" s="46"/>
      <c r="Y41" s="61"/>
      <c r="Z41" s="62"/>
      <c r="AA41" s="61"/>
      <c r="AB41" s="62"/>
      <c r="AC41" s="63"/>
      <c r="AD41" s="51"/>
      <c r="AE41" s="52"/>
      <c r="AF41" s="53"/>
      <c r="AG41" s="54"/>
      <c r="AH41" s="54"/>
      <c r="AI41" s="52"/>
      <c r="AJ41" s="53"/>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445"/>
      <c r="B42" s="373"/>
      <c r="C42" s="373"/>
      <c r="D42" s="373"/>
      <c r="E42" s="376"/>
      <c r="F42" s="373"/>
      <c r="G42" s="396"/>
      <c r="H42" s="442"/>
      <c r="I42" s="381"/>
      <c r="J42" s="384"/>
      <c r="K42" s="381"/>
      <c r="L42" s="442"/>
      <c r="M42" s="381"/>
      <c r="N42" s="390"/>
      <c r="O42" s="30"/>
      <c r="P42" s="59"/>
      <c r="Q42" s="60"/>
      <c r="R42" s="57"/>
      <c r="S42" s="57"/>
      <c r="T42" s="58"/>
      <c r="U42" s="57"/>
      <c r="V42" s="57"/>
      <c r="W42" s="57"/>
      <c r="X42" s="46"/>
      <c r="Y42" s="61"/>
      <c r="Z42" s="62"/>
      <c r="AA42" s="61"/>
      <c r="AB42" s="62"/>
      <c r="AC42" s="63"/>
      <c r="AD42" s="51"/>
      <c r="AE42" s="52"/>
      <c r="AF42" s="53"/>
      <c r="AG42" s="54"/>
      <c r="AH42" s="54"/>
      <c r="AI42" s="52"/>
      <c r="AJ42" s="53"/>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445"/>
      <c r="B43" s="373"/>
      <c r="C43" s="373"/>
      <c r="D43" s="373"/>
      <c r="E43" s="376"/>
      <c r="F43" s="373"/>
      <c r="G43" s="396"/>
      <c r="H43" s="442"/>
      <c r="I43" s="381"/>
      <c r="J43" s="384"/>
      <c r="K43" s="381"/>
      <c r="L43" s="442"/>
      <c r="M43" s="381"/>
      <c r="N43" s="390"/>
      <c r="O43" s="30"/>
      <c r="P43" s="59"/>
      <c r="Q43" s="60"/>
      <c r="R43" s="57"/>
      <c r="S43" s="57"/>
      <c r="T43" s="58"/>
      <c r="U43" s="57"/>
      <c r="V43" s="57"/>
      <c r="W43" s="57"/>
      <c r="X43" s="46"/>
      <c r="Y43" s="61"/>
      <c r="Z43" s="62"/>
      <c r="AA43" s="61"/>
      <c r="AB43" s="62"/>
      <c r="AC43" s="63"/>
      <c r="AD43" s="51"/>
      <c r="AE43" s="52"/>
      <c r="AF43" s="53"/>
      <c r="AG43" s="54"/>
      <c r="AH43" s="54"/>
      <c r="AI43" s="52"/>
      <c r="AJ43" s="53"/>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447"/>
      <c r="B44" s="374"/>
      <c r="C44" s="374"/>
      <c r="D44" s="374"/>
      <c r="E44" s="377"/>
      <c r="F44" s="374"/>
      <c r="G44" s="397"/>
      <c r="H44" s="443"/>
      <c r="I44" s="382"/>
      <c r="J44" s="385"/>
      <c r="K44" s="382"/>
      <c r="L44" s="443"/>
      <c r="M44" s="382"/>
      <c r="N44" s="391"/>
      <c r="O44" s="30"/>
      <c r="P44" s="59"/>
      <c r="Q44" s="60"/>
      <c r="R44" s="57"/>
      <c r="S44" s="57"/>
      <c r="T44" s="58"/>
      <c r="U44" s="57"/>
      <c r="V44" s="57"/>
      <c r="W44" s="57"/>
      <c r="X44" s="46"/>
      <c r="Y44" s="61"/>
      <c r="Z44" s="62"/>
      <c r="AA44" s="61"/>
      <c r="AB44" s="62"/>
      <c r="AC44" s="63"/>
      <c r="AD44" s="51"/>
      <c r="AE44" s="52"/>
      <c r="AF44" s="53"/>
      <c r="AG44" s="54"/>
      <c r="AH44" s="54"/>
      <c r="AI44" s="52"/>
      <c r="AJ44" s="53"/>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444">
        <v>7</v>
      </c>
      <c r="B45" s="372"/>
      <c r="C45" s="372"/>
      <c r="D45" s="372"/>
      <c r="E45" s="375"/>
      <c r="F45" s="372"/>
      <c r="G45" s="395"/>
      <c r="H45" s="441"/>
      <c r="I45" s="380"/>
      <c r="J45" s="383"/>
      <c r="K45" s="380"/>
      <c r="L45" s="441"/>
      <c r="M45" s="380"/>
      <c r="N45" s="389"/>
      <c r="O45" s="30"/>
      <c r="P45" s="59"/>
      <c r="Q45" s="60"/>
      <c r="R45" s="57"/>
      <c r="S45" s="57"/>
      <c r="T45" s="58"/>
      <c r="U45" s="57"/>
      <c r="V45" s="57"/>
      <c r="W45" s="57"/>
      <c r="X45" s="46"/>
      <c r="Y45" s="61"/>
      <c r="Z45" s="62"/>
      <c r="AA45" s="61"/>
      <c r="AB45" s="62"/>
      <c r="AC45" s="63"/>
      <c r="AD45" s="51"/>
      <c r="AE45" s="52"/>
      <c r="AF45" s="53"/>
      <c r="AG45" s="54"/>
      <c r="AH45" s="54"/>
      <c r="AI45" s="52"/>
      <c r="AJ45" s="53"/>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445"/>
      <c r="B46" s="373"/>
      <c r="C46" s="373"/>
      <c r="D46" s="373"/>
      <c r="E46" s="376"/>
      <c r="F46" s="373"/>
      <c r="G46" s="396"/>
      <c r="H46" s="442"/>
      <c r="I46" s="381"/>
      <c r="J46" s="384"/>
      <c r="K46" s="381"/>
      <c r="L46" s="442"/>
      <c r="M46" s="381"/>
      <c r="N46" s="390"/>
      <c r="O46" s="30"/>
      <c r="P46" s="59"/>
      <c r="Q46" s="60"/>
      <c r="R46" s="57"/>
      <c r="S46" s="57"/>
      <c r="T46" s="58"/>
      <c r="U46" s="57"/>
      <c r="V46" s="57"/>
      <c r="W46" s="57"/>
      <c r="X46" s="46"/>
      <c r="Y46" s="61"/>
      <c r="Z46" s="62"/>
      <c r="AA46" s="61"/>
      <c r="AB46" s="62"/>
      <c r="AC46" s="63"/>
      <c r="AD46" s="51"/>
      <c r="AE46" s="52"/>
      <c r="AF46" s="53"/>
      <c r="AG46" s="54"/>
      <c r="AH46" s="54"/>
      <c r="AI46" s="52"/>
      <c r="AJ46" s="53"/>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445"/>
      <c r="B47" s="373"/>
      <c r="C47" s="373"/>
      <c r="D47" s="373"/>
      <c r="E47" s="376"/>
      <c r="F47" s="373"/>
      <c r="G47" s="396"/>
      <c r="H47" s="442"/>
      <c r="I47" s="381"/>
      <c r="J47" s="384"/>
      <c r="K47" s="381"/>
      <c r="L47" s="442"/>
      <c r="M47" s="381"/>
      <c r="N47" s="390"/>
      <c r="O47" s="30"/>
      <c r="P47" s="71"/>
      <c r="Q47" s="60"/>
      <c r="R47" s="57"/>
      <c r="S47" s="57"/>
      <c r="T47" s="58"/>
      <c r="U47" s="57"/>
      <c r="V47" s="57"/>
      <c r="W47" s="57"/>
      <c r="X47" s="46"/>
      <c r="Y47" s="61"/>
      <c r="Z47" s="62"/>
      <c r="AA47" s="61"/>
      <c r="AB47" s="62"/>
      <c r="AC47" s="63"/>
      <c r="AD47" s="51"/>
      <c r="AE47" s="52"/>
      <c r="AF47" s="53"/>
      <c r="AG47" s="54"/>
      <c r="AH47" s="54"/>
      <c r="AI47" s="52"/>
      <c r="AJ47" s="53"/>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445"/>
      <c r="B48" s="373"/>
      <c r="C48" s="373"/>
      <c r="D48" s="373"/>
      <c r="E48" s="376"/>
      <c r="F48" s="373"/>
      <c r="G48" s="396"/>
      <c r="H48" s="442"/>
      <c r="I48" s="381"/>
      <c r="J48" s="384"/>
      <c r="K48" s="381"/>
      <c r="L48" s="442"/>
      <c r="M48" s="381"/>
      <c r="N48" s="390"/>
      <c r="O48" s="30"/>
      <c r="P48" s="59"/>
      <c r="Q48" s="60"/>
      <c r="R48" s="57"/>
      <c r="S48" s="57"/>
      <c r="T48" s="58"/>
      <c r="U48" s="57"/>
      <c r="V48" s="57"/>
      <c r="W48" s="57"/>
      <c r="X48" s="46"/>
      <c r="Y48" s="61"/>
      <c r="Z48" s="62"/>
      <c r="AA48" s="61"/>
      <c r="AB48" s="62"/>
      <c r="AC48" s="63"/>
      <c r="AD48" s="51"/>
      <c r="AE48" s="52"/>
      <c r="AF48" s="53"/>
      <c r="AG48" s="54"/>
      <c r="AH48" s="54"/>
      <c r="AI48" s="52"/>
      <c r="AJ48" s="53"/>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445"/>
      <c r="B49" s="373"/>
      <c r="C49" s="373"/>
      <c r="D49" s="373"/>
      <c r="E49" s="376"/>
      <c r="F49" s="373"/>
      <c r="G49" s="396"/>
      <c r="H49" s="442"/>
      <c r="I49" s="381"/>
      <c r="J49" s="384"/>
      <c r="K49" s="381"/>
      <c r="L49" s="442"/>
      <c r="M49" s="381"/>
      <c r="N49" s="390"/>
      <c r="O49" s="30"/>
      <c r="P49" s="59"/>
      <c r="Q49" s="60"/>
      <c r="R49" s="57"/>
      <c r="S49" s="57"/>
      <c r="T49" s="58"/>
      <c r="U49" s="57"/>
      <c r="V49" s="57"/>
      <c r="W49" s="57"/>
      <c r="X49" s="46"/>
      <c r="Y49" s="61"/>
      <c r="Z49" s="62"/>
      <c r="AA49" s="61"/>
      <c r="AB49" s="62"/>
      <c r="AC49" s="63"/>
      <c r="AD49" s="51"/>
      <c r="AE49" s="52"/>
      <c r="AF49" s="53"/>
      <c r="AG49" s="54"/>
      <c r="AH49" s="54"/>
      <c r="AI49" s="52"/>
      <c r="AJ49" s="53"/>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447"/>
      <c r="B50" s="374"/>
      <c r="C50" s="374"/>
      <c r="D50" s="374"/>
      <c r="E50" s="377"/>
      <c r="F50" s="374"/>
      <c r="G50" s="397"/>
      <c r="H50" s="443"/>
      <c r="I50" s="382"/>
      <c r="J50" s="385"/>
      <c r="K50" s="382"/>
      <c r="L50" s="443"/>
      <c r="M50" s="382"/>
      <c r="N50" s="391"/>
      <c r="O50" s="30"/>
      <c r="P50" s="59"/>
      <c r="Q50" s="60"/>
      <c r="R50" s="57"/>
      <c r="S50" s="57"/>
      <c r="T50" s="58"/>
      <c r="U50" s="57"/>
      <c r="V50" s="57"/>
      <c r="W50" s="57"/>
      <c r="X50" s="46"/>
      <c r="Y50" s="61"/>
      <c r="Z50" s="62"/>
      <c r="AA50" s="61"/>
      <c r="AB50" s="62"/>
      <c r="AC50" s="63"/>
      <c r="AD50" s="51"/>
      <c r="AE50" s="52"/>
      <c r="AF50" s="53"/>
      <c r="AG50" s="54"/>
      <c r="AH50" s="54"/>
      <c r="AI50" s="52"/>
      <c r="AJ50" s="53"/>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444">
        <v>8</v>
      </c>
      <c r="B51" s="372"/>
      <c r="C51" s="372"/>
      <c r="D51" s="372"/>
      <c r="E51" s="375"/>
      <c r="F51" s="372"/>
      <c r="G51" s="395"/>
      <c r="H51" s="441" t="str">
        <f>IF(G51&lt;=0,"",IF(G51&lt;=2,"Muy Baja",IF(G51&lt;=24,"Baja",IF(G51&lt;=500,"Media",IF(G51&lt;=5000,"Alta","Muy Alta")))))</f>
        <v/>
      </c>
      <c r="I51" s="380" t="str">
        <f>IF(H51="","",IF(H51="Muy Baja",0.2,IF(H51="Baja",0.4,IF(H51="Media",0.6,IF(H51="Alta",0.8,IF(H51="Muy Alta",1,))))))</f>
        <v/>
      </c>
      <c r="J51" s="383"/>
      <c r="K51" s="380">
        <f>IF(NOT(ISERROR(MATCH(J51,'[19]Tabla Impacto'!$B$221:$B$223,0))),'[19]Tabla Impacto'!$F$223&amp;"Por favor no seleccionar los criterios de impacto(Afectación Económica o presupuestal y Pérdida Reputacional)",J51)</f>
        <v>0</v>
      </c>
      <c r="L51" s="441" t="str">
        <f>IF(OR(K51='[19]Tabla Impacto'!$C$11,K51='[19]Tabla Impacto'!$D$11),"Leve",IF(OR(K51='[19]Tabla Impacto'!$C$12,K51='[19]Tabla Impacto'!$D$12),"Menor",IF(OR(K51='[19]Tabla Impacto'!$C$13,K51='[19]Tabla Impacto'!$D$13),"Moderado",IF(OR(K51='[19]Tabla Impacto'!$C$14,K51='[19]Tabla Impacto'!$D$14),"Mayor",IF(OR(K51='[19]Tabla Impacto'!$C$15,K51='[19]Tabla Impacto'!$D$15),"Catastrófico","")))))</f>
        <v/>
      </c>
      <c r="M51" s="380" t="str">
        <f>IF(L51="","",IF(L51="Leve",0.2,IF(L51="Menor",0.4,IF(L51="Moderado",0.6,IF(L51="Mayor",0.8,IF(L51="Catastrófico",1,))))))</f>
        <v/>
      </c>
      <c r="N51" s="389"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30">
        <v>1</v>
      </c>
      <c r="P51" s="59"/>
      <c r="Q51" s="60" t="str">
        <f>IF(OR(R51="Preventivo",R51="Detectivo"),"Probabilidad",IF(R51="Correctivo","Impacto",""))</f>
        <v/>
      </c>
      <c r="R51" s="57"/>
      <c r="S51" s="57"/>
      <c r="T51" s="58" t="str">
        <f>IF(AND(R51="Preventivo",S51="Automático"),"50%",IF(AND(R51="Preventivo",S51="Manual"),"40%",IF(AND(R51="Detectivo",S51="Automático"),"40%",IF(AND(R51="Detectivo",S51="Manual"),"30%",IF(AND(R51="Correctivo",S51="Automático"),"35%",IF(AND(R51="Correctivo",S51="Manual"),"25%",""))))))</f>
        <v/>
      </c>
      <c r="U51" s="57"/>
      <c r="V51" s="57"/>
      <c r="W51" s="57"/>
      <c r="X51" s="46" t="str">
        <f>IFERROR(IF(Q51="Probabilidad",(I51-(+I51*T51)),IF(Q51="Impacto",I51,"")),"")</f>
        <v/>
      </c>
      <c r="Y51" s="61" t="str">
        <f>IFERROR(IF(X51="","",IF(X51&lt;=0.2,"Muy Baja",IF(X51&lt;=0.4,"Baja",IF(X51&lt;=0.6,"Media",IF(X51&lt;=0.8,"Alta","Muy Alta"))))),"")</f>
        <v/>
      </c>
      <c r="Z51" s="62" t="str">
        <f>+X51</f>
        <v/>
      </c>
      <c r="AA51" s="61" t="str">
        <f>IFERROR(IF(AB51="","",IF(AB51&lt;=0.2,"Leve",IF(AB51&lt;=0.4,"Menor",IF(AB51&lt;=0.6,"Moderado",IF(AB51&lt;=0.8,"Mayor","Catastrófico"))))),"")</f>
        <v/>
      </c>
      <c r="AB51" s="62" t="str">
        <f>IFERROR(IF(Q51="Impacto",(M51-(+M51*T51)),IF(Q51="Probabilidad",M51,"")),"")</f>
        <v/>
      </c>
      <c r="AC51" s="6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51"/>
      <c r="AE51" s="52"/>
      <c r="AF51" s="53"/>
      <c r="AG51" s="54"/>
      <c r="AH51" s="54"/>
      <c r="AI51" s="52"/>
      <c r="AJ51" s="53"/>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445"/>
      <c r="B52" s="373"/>
      <c r="C52" s="373"/>
      <c r="D52" s="373"/>
      <c r="E52" s="376"/>
      <c r="F52" s="373"/>
      <c r="G52" s="396"/>
      <c r="H52" s="442"/>
      <c r="I52" s="381"/>
      <c r="J52" s="384"/>
      <c r="K52" s="381">
        <f ca="1">IF(NOT(ISERROR(MATCH(J52,_xlfn.ANCHORARRAY(E63),0))),I65&amp;"Por favor no seleccionar los criterios de impacto",J52)</f>
        <v>0</v>
      </c>
      <c r="L52" s="442"/>
      <c r="M52" s="381"/>
      <c r="N52" s="390"/>
      <c r="O52" s="30">
        <v>2</v>
      </c>
      <c r="P52" s="59"/>
      <c r="Q52" s="60" t="str">
        <f>IF(OR(R52="Preventivo",R52="Detectivo"),"Probabilidad",IF(R52="Correctivo","Impacto",""))</f>
        <v/>
      </c>
      <c r="R52" s="57"/>
      <c r="S52" s="57"/>
      <c r="T52" s="58" t="str">
        <f t="shared" ref="T52:T56" si="6">IF(AND(R52="Preventivo",S52="Automático"),"50%",IF(AND(R52="Preventivo",S52="Manual"),"40%",IF(AND(R52="Detectivo",S52="Automático"),"40%",IF(AND(R52="Detectivo",S52="Manual"),"30%",IF(AND(R52="Correctivo",S52="Automático"),"35%",IF(AND(R52="Correctivo",S52="Manual"),"25%",""))))))</f>
        <v/>
      </c>
      <c r="U52" s="57"/>
      <c r="V52" s="57"/>
      <c r="W52" s="57"/>
      <c r="X52" s="46" t="str">
        <f>IFERROR(IF(AND(Q51="Probabilidad",Q52="Probabilidad"),(Z51-(+Z51*T52)),IF(Q52="Probabilidad",(I51-(+I51*T52)),IF(Q52="Impacto",Z51,""))),"")</f>
        <v/>
      </c>
      <c r="Y52" s="61" t="str">
        <f t="shared" ref="Y52:Y68" si="7">IFERROR(IF(X52="","",IF(X52&lt;=0.2,"Muy Baja",IF(X52&lt;=0.4,"Baja",IF(X52&lt;=0.6,"Media",IF(X52&lt;=0.8,"Alta","Muy Alta"))))),"")</f>
        <v/>
      </c>
      <c r="Z52" s="62" t="str">
        <f t="shared" ref="Z52:Z56" si="8">+X52</f>
        <v/>
      </c>
      <c r="AA52" s="61" t="str">
        <f t="shared" ref="AA52:AA68" si="9">IFERROR(IF(AB52="","",IF(AB52&lt;=0.2,"Leve",IF(AB52&lt;=0.4,"Menor",IF(AB52&lt;=0.6,"Moderado",IF(AB52&lt;=0.8,"Mayor","Catastrófico"))))),"")</f>
        <v/>
      </c>
      <c r="AB52" s="62" t="str">
        <f>IFERROR(IF(AND(Q51="Impacto",Q52="Impacto"),(AB51-(+AB51*T52)),IF(Q52="Impacto",(M51-(+M51*T52)),IF(Q52="Probabilidad",AB51,""))),"")</f>
        <v/>
      </c>
      <c r="AC52" s="63" t="str">
        <f t="shared" ref="AC52:AC53" si="1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1"/>
      <c r="AE52" s="52"/>
      <c r="AF52" s="53"/>
      <c r="AG52" s="54"/>
      <c r="AH52" s="54"/>
      <c r="AI52" s="52"/>
      <c r="AJ52" s="53"/>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445"/>
      <c r="B53" s="373"/>
      <c r="C53" s="373"/>
      <c r="D53" s="373"/>
      <c r="E53" s="376"/>
      <c r="F53" s="373"/>
      <c r="G53" s="396"/>
      <c r="H53" s="442"/>
      <c r="I53" s="381"/>
      <c r="J53" s="384"/>
      <c r="K53" s="381">
        <f ca="1">IF(NOT(ISERROR(MATCH(J53,_xlfn.ANCHORARRAY(E64),0))),I66&amp;"Por favor no seleccionar los criterios de impacto",J53)</f>
        <v>0</v>
      </c>
      <c r="L53" s="442"/>
      <c r="M53" s="381"/>
      <c r="N53" s="390"/>
      <c r="O53" s="30">
        <v>3</v>
      </c>
      <c r="P53" s="71"/>
      <c r="Q53" s="60" t="str">
        <f>IF(OR(R53="Preventivo",R53="Detectivo"),"Probabilidad",IF(R53="Correctivo","Impacto",""))</f>
        <v/>
      </c>
      <c r="R53" s="57"/>
      <c r="S53" s="57"/>
      <c r="T53" s="58" t="str">
        <f t="shared" si="6"/>
        <v/>
      </c>
      <c r="U53" s="57"/>
      <c r="V53" s="57"/>
      <c r="W53" s="57"/>
      <c r="X53" s="46" t="str">
        <f>IFERROR(IF(AND(Q52="Probabilidad",Q53="Probabilidad"),(Z52-(+Z52*T53)),IF(AND(Q52="Impacto",Q53="Probabilidad"),(Z51-(+Z51*T53)),IF(Q53="Impacto",Z52,""))),"")</f>
        <v/>
      </c>
      <c r="Y53" s="61" t="str">
        <f t="shared" si="7"/>
        <v/>
      </c>
      <c r="Z53" s="62" t="str">
        <f t="shared" si="8"/>
        <v/>
      </c>
      <c r="AA53" s="61" t="str">
        <f t="shared" si="9"/>
        <v/>
      </c>
      <c r="AB53" s="62" t="str">
        <f>IFERROR(IF(AND(Q52="Impacto",Q53="Impacto"),(AB52-(+AB52*T53)),IF(AND(Q52="Probabilidad",Q53="Impacto"),(AB51-(+AB51*T53)),IF(Q53="Probabilidad",AB52,""))),"")</f>
        <v/>
      </c>
      <c r="AC53" s="63" t="str">
        <f t="shared" si="10"/>
        <v/>
      </c>
      <c r="AD53" s="51"/>
      <c r="AE53" s="52"/>
      <c r="AF53" s="53"/>
      <c r="AG53" s="54"/>
      <c r="AH53" s="54"/>
      <c r="AI53" s="52"/>
      <c r="AJ53" s="53"/>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445"/>
      <c r="B54" s="373"/>
      <c r="C54" s="373"/>
      <c r="D54" s="373"/>
      <c r="E54" s="376"/>
      <c r="F54" s="373"/>
      <c r="G54" s="396"/>
      <c r="H54" s="442"/>
      <c r="I54" s="381"/>
      <c r="J54" s="384"/>
      <c r="K54" s="381">
        <f ca="1">IF(NOT(ISERROR(MATCH(J54,_xlfn.ANCHORARRAY(E65),0))),I67&amp;"Por favor no seleccionar los criterios de impacto",J54)</f>
        <v>0</v>
      </c>
      <c r="L54" s="442"/>
      <c r="M54" s="381"/>
      <c r="N54" s="390"/>
      <c r="O54" s="30">
        <v>4</v>
      </c>
      <c r="P54" s="59"/>
      <c r="Q54" s="60" t="str">
        <f t="shared" ref="Q54:Q56" si="11">IF(OR(R54="Preventivo",R54="Detectivo"),"Probabilidad",IF(R54="Correctivo","Impacto",""))</f>
        <v/>
      </c>
      <c r="R54" s="57"/>
      <c r="S54" s="57"/>
      <c r="T54" s="58" t="str">
        <f t="shared" si="6"/>
        <v/>
      </c>
      <c r="U54" s="57"/>
      <c r="V54" s="57"/>
      <c r="W54" s="57"/>
      <c r="X54" s="46" t="str">
        <f t="shared" ref="X54:X56" si="12">IFERROR(IF(AND(Q53="Probabilidad",Q54="Probabilidad"),(Z53-(+Z53*T54)),IF(AND(Q53="Impacto",Q54="Probabilidad"),(Z52-(+Z52*T54)),IF(Q54="Impacto",Z53,""))),"")</f>
        <v/>
      </c>
      <c r="Y54" s="61" t="str">
        <f t="shared" si="7"/>
        <v/>
      </c>
      <c r="Z54" s="62" t="str">
        <f t="shared" si="8"/>
        <v/>
      </c>
      <c r="AA54" s="61" t="str">
        <f t="shared" si="9"/>
        <v/>
      </c>
      <c r="AB54" s="62" t="str">
        <f t="shared" ref="AB54:AB56" si="13">IFERROR(IF(AND(Q53="Impacto",Q54="Impacto"),(AB53-(+AB53*T54)),IF(AND(Q53="Probabilidad",Q54="Impacto"),(AB52-(+AB52*T54)),IF(Q54="Probabilidad",AB53,""))),"")</f>
        <v/>
      </c>
      <c r="AC54" s="6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51"/>
      <c r="AE54" s="52"/>
      <c r="AF54" s="53"/>
      <c r="AG54" s="54"/>
      <c r="AH54" s="54"/>
      <c r="AI54" s="52"/>
      <c r="AJ54" s="53"/>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445"/>
      <c r="B55" s="373"/>
      <c r="C55" s="373"/>
      <c r="D55" s="373"/>
      <c r="E55" s="376"/>
      <c r="F55" s="373"/>
      <c r="G55" s="396"/>
      <c r="H55" s="442"/>
      <c r="I55" s="381"/>
      <c r="J55" s="384"/>
      <c r="K55" s="381">
        <f ca="1">IF(NOT(ISERROR(MATCH(J55,_xlfn.ANCHORARRAY(E66),0))),I68&amp;"Por favor no seleccionar los criterios de impacto",J55)</f>
        <v>0</v>
      </c>
      <c r="L55" s="442"/>
      <c r="M55" s="381"/>
      <c r="N55" s="390"/>
      <c r="O55" s="30">
        <v>5</v>
      </c>
      <c r="P55" s="59"/>
      <c r="Q55" s="60" t="str">
        <f t="shared" si="11"/>
        <v/>
      </c>
      <c r="R55" s="57"/>
      <c r="S55" s="57"/>
      <c r="T55" s="58" t="str">
        <f t="shared" si="6"/>
        <v/>
      </c>
      <c r="U55" s="57"/>
      <c r="V55" s="57"/>
      <c r="W55" s="57"/>
      <c r="X55" s="46" t="str">
        <f t="shared" si="12"/>
        <v/>
      </c>
      <c r="Y55" s="61" t="str">
        <f t="shared" si="7"/>
        <v/>
      </c>
      <c r="Z55" s="62" t="str">
        <f t="shared" si="8"/>
        <v/>
      </c>
      <c r="AA55" s="61" t="str">
        <f t="shared" si="9"/>
        <v/>
      </c>
      <c r="AB55" s="62" t="str">
        <f t="shared" si="13"/>
        <v/>
      </c>
      <c r="AC55" s="63" t="str">
        <f t="shared" ref="AC55:AC56" si="14">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1"/>
      <c r="AE55" s="52"/>
      <c r="AF55" s="53"/>
      <c r="AG55" s="54"/>
      <c r="AH55" s="54"/>
      <c r="AI55" s="52"/>
      <c r="AJ55" s="53"/>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447"/>
      <c r="B56" s="374"/>
      <c r="C56" s="374"/>
      <c r="D56" s="374"/>
      <c r="E56" s="377"/>
      <c r="F56" s="374"/>
      <c r="G56" s="397"/>
      <c r="H56" s="443"/>
      <c r="I56" s="382"/>
      <c r="J56" s="385"/>
      <c r="K56" s="382">
        <f ca="1">IF(NOT(ISERROR(MATCH(J56,_xlfn.ANCHORARRAY(E67),0))),I69&amp;"Por favor no seleccionar los criterios de impacto",J56)</f>
        <v>0</v>
      </c>
      <c r="L56" s="443"/>
      <c r="M56" s="382"/>
      <c r="N56" s="391"/>
      <c r="O56" s="30">
        <v>6</v>
      </c>
      <c r="P56" s="59"/>
      <c r="Q56" s="60" t="str">
        <f t="shared" si="11"/>
        <v/>
      </c>
      <c r="R56" s="57"/>
      <c r="S56" s="57"/>
      <c r="T56" s="58" t="str">
        <f t="shared" si="6"/>
        <v/>
      </c>
      <c r="U56" s="57"/>
      <c r="V56" s="57"/>
      <c r="W56" s="57"/>
      <c r="X56" s="46" t="str">
        <f t="shared" si="12"/>
        <v/>
      </c>
      <c r="Y56" s="61" t="str">
        <f t="shared" si="7"/>
        <v/>
      </c>
      <c r="Z56" s="62" t="str">
        <f t="shared" si="8"/>
        <v/>
      </c>
      <c r="AA56" s="61" t="str">
        <f t="shared" si="9"/>
        <v/>
      </c>
      <c r="AB56" s="62" t="str">
        <f t="shared" si="13"/>
        <v/>
      </c>
      <c r="AC56" s="63" t="str">
        <f t="shared" si="14"/>
        <v/>
      </c>
      <c r="AD56" s="51"/>
      <c r="AE56" s="52"/>
      <c r="AF56" s="53"/>
      <c r="AG56" s="54"/>
      <c r="AH56" s="54"/>
      <c r="AI56" s="52"/>
      <c r="AJ56" s="53"/>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444">
        <v>9</v>
      </c>
      <c r="B57" s="372"/>
      <c r="C57" s="372"/>
      <c r="D57" s="372"/>
      <c r="E57" s="375"/>
      <c r="F57" s="372"/>
      <c r="G57" s="395"/>
      <c r="H57" s="441" t="str">
        <f>IF(G57&lt;=0,"",IF(G57&lt;=2,"Muy Baja",IF(G57&lt;=24,"Baja",IF(G57&lt;=500,"Media",IF(G57&lt;=5000,"Alta","Muy Alta")))))</f>
        <v/>
      </c>
      <c r="I57" s="380" t="str">
        <f>IF(H57="","",IF(H57="Muy Baja",0.2,IF(H57="Baja",0.4,IF(H57="Media",0.6,IF(H57="Alta",0.8,IF(H57="Muy Alta",1,))))))</f>
        <v/>
      </c>
      <c r="J57" s="383"/>
      <c r="K57" s="380">
        <f>IF(NOT(ISERROR(MATCH(J57,'[19]Tabla Impacto'!$B$221:$B$223,0))),'[19]Tabla Impacto'!$F$223&amp;"Por favor no seleccionar los criterios de impacto(Afectación Económica o presupuestal y Pérdida Reputacional)",J57)</f>
        <v>0</v>
      </c>
      <c r="L57" s="441" t="str">
        <f>IF(OR(K57='[19]Tabla Impacto'!$C$11,K57='[19]Tabla Impacto'!$D$11),"Leve",IF(OR(K57='[19]Tabla Impacto'!$C$12,K57='[19]Tabla Impacto'!$D$12),"Menor",IF(OR(K57='[19]Tabla Impacto'!$C$13,K57='[19]Tabla Impacto'!$D$13),"Moderado",IF(OR(K57='[19]Tabla Impacto'!$C$14,K57='[19]Tabla Impacto'!$D$14),"Mayor",IF(OR(K57='[19]Tabla Impacto'!$C$15,K57='[19]Tabla Impacto'!$D$15),"Catastrófico","")))))</f>
        <v/>
      </c>
      <c r="M57" s="380" t="str">
        <f>IF(L57="","",IF(L57="Leve",0.2,IF(L57="Menor",0.4,IF(L57="Moderado",0.6,IF(L57="Mayor",0.8,IF(L57="Catastrófico",1,))))))</f>
        <v/>
      </c>
      <c r="N57" s="38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30">
        <v>1</v>
      </c>
      <c r="P57" s="59"/>
      <c r="Q57" s="60" t="str">
        <f>IF(OR(R57="Preventivo",R57="Detectivo"),"Probabilidad",IF(R57="Correctivo","Impacto",""))</f>
        <v/>
      </c>
      <c r="R57" s="57"/>
      <c r="S57" s="57"/>
      <c r="T57" s="58" t="str">
        <f>IF(AND(R57="Preventivo",S57="Automático"),"50%",IF(AND(R57="Preventivo",S57="Manual"),"40%",IF(AND(R57="Detectivo",S57="Automático"),"40%",IF(AND(R57="Detectivo",S57="Manual"),"30%",IF(AND(R57="Correctivo",S57="Automático"),"35%",IF(AND(R57="Correctivo",S57="Manual"),"25%",""))))))</f>
        <v/>
      </c>
      <c r="U57" s="57"/>
      <c r="V57" s="57"/>
      <c r="W57" s="57"/>
      <c r="X57" s="46" t="str">
        <f>IFERROR(IF(Q57="Probabilidad",(I57-(+I57*T57)),IF(Q57="Impacto",I57,"")),"")</f>
        <v/>
      </c>
      <c r="Y57" s="61" t="str">
        <f>IFERROR(IF(X57="","",IF(X57&lt;=0.2,"Muy Baja",IF(X57&lt;=0.4,"Baja",IF(X57&lt;=0.6,"Media",IF(X57&lt;=0.8,"Alta","Muy Alta"))))),"")</f>
        <v/>
      </c>
      <c r="Z57" s="62" t="str">
        <f>+X57</f>
        <v/>
      </c>
      <c r="AA57" s="61" t="str">
        <f>IFERROR(IF(AB57="","",IF(AB57&lt;=0.2,"Leve",IF(AB57&lt;=0.4,"Menor",IF(AB57&lt;=0.6,"Moderado",IF(AB57&lt;=0.8,"Mayor","Catastrófico"))))),"")</f>
        <v/>
      </c>
      <c r="AB57" s="62" t="str">
        <f>IFERROR(IF(Q57="Impacto",(M57-(+M57*T57)),IF(Q57="Probabilidad",M57,"")),"")</f>
        <v/>
      </c>
      <c r="AC57" s="6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51"/>
      <c r="AE57" s="52"/>
      <c r="AF57" s="53"/>
      <c r="AG57" s="54"/>
      <c r="AH57" s="54"/>
      <c r="AI57" s="52"/>
      <c r="AJ57" s="53"/>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445"/>
      <c r="B58" s="373"/>
      <c r="C58" s="373"/>
      <c r="D58" s="373"/>
      <c r="E58" s="376"/>
      <c r="F58" s="373"/>
      <c r="G58" s="396"/>
      <c r="H58" s="442"/>
      <c r="I58" s="381"/>
      <c r="J58" s="384"/>
      <c r="K58" s="381">
        <f ca="1">IF(NOT(ISERROR(MATCH(J58,_xlfn.ANCHORARRAY(E69),0))),I71&amp;"Por favor no seleccionar los criterios de impacto",J58)</f>
        <v>0</v>
      </c>
      <c r="L58" s="442"/>
      <c r="M58" s="381"/>
      <c r="N58" s="390"/>
      <c r="O58" s="30">
        <v>2</v>
      </c>
      <c r="P58" s="59"/>
      <c r="Q58" s="60" t="str">
        <f>IF(OR(R58="Preventivo",R58="Detectivo"),"Probabilidad",IF(R58="Correctivo","Impacto",""))</f>
        <v/>
      </c>
      <c r="R58" s="57"/>
      <c r="S58" s="57"/>
      <c r="T58" s="58" t="str">
        <f t="shared" ref="T58:T62" si="15">IF(AND(R58="Preventivo",S58="Automático"),"50%",IF(AND(R58="Preventivo",S58="Manual"),"40%",IF(AND(R58="Detectivo",S58="Automático"),"40%",IF(AND(R58="Detectivo",S58="Manual"),"30%",IF(AND(R58="Correctivo",S58="Automático"),"35%",IF(AND(R58="Correctivo",S58="Manual"),"25%",""))))))</f>
        <v/>
      </c>
      <c r="U58" s="57"/>
      <c r="V58" s="57"/>
      <c r="W58" s="57"/>
      <c r="X58" s="46" t="str">
        <f>IFERROR(IF(AND(Q57="Probabilidad",Q58="Probabilidad"),(Z57-(+Z57*T58)),IF(Q58="Probabilidad",(I57-(+I57*T58)),IF(Q58="Impacto",Z57,""))),"")</f>
        <v/>
      </c>
      <c r="Y58" s="61" t="str">
        <f t="shared" si="7"/>
        <v/>
      </c>
      <c r="Z58" s="62" t="str">
        <f t="shared" ref="Z58:Z62" si="16">+X58</f>
        <v/>
      </c>
      <c r="AA58" s="61" t="str">
        <f t="shared" si="9"/>
        <v/>
      </c>
      <c r="AB58" s="62" t="str">
        <f>IFERROR(IF(AND(Q57="Impacto",Q58="Impacto"),(AB57-(+AB57*T58)),IF(Q58="Impacto",(M57-(+M57*T58)),IF(Q58="Probabilidad",AB57,""))),"")</f>
        <v/>
      </c>
      <c r="AC58" s="63" t="str">
        <f t="shared" ref="AC58:AC59" si="1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1"/>
      <c r="AE58" s="52"/>
      <c r="AF58" s="53"/>
      <c r="AG58" s="54"/>
      <c r="AH58" s="54"/>
      <c r="AI58" s="52"/>
      <c r="AJ58" s="53"/>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445"/>
      <c r="B59" s="373"/>
      <c r="C59" s="373"/>
      <c r="D59" s="373"/>
      <c r="E59" s="376"/>
      <c r="F59" s="373"/>
      <c r="G59" s="396"/>
      <c r="H59" s="442"/>
      <c r="I59" s="381"/>
      <c r="J59" s="384"/>
      <c r="K59" s="381">
        <f ca="1">IF(NOT(ISERROR(MATCH(J59,_xlfn.ANCHORARRAY(E70),0))),I72&amp;"Por favor no seleccionar los criterios de impacto",J59)</f>
        <v>0</v>
      </c>
      <c r="L59" s="442"/>
      <c r="M59" s="381"/>
      <c r="N59" s="390"/>
      <c r="O59" s="30">
        <v>3</v>
      </c>
      <c r="P59" s="71"/>
      <c r="Q59" s="60" t="str">
        <f>IF(OR(R59="Preventivo",R59="Detectivo"),"Probabilidad",IF(R59="Correctivo","Impacto",""))</f>
        <v/>
      </c>
      <c r="R59" s="57"/>
      <c r="S59" s="57"/>
      <c r="T59" s="58" t="str">
        <f t="shared" si="15"/>
        <v/>
      </c>
      <c r="U59" s="57"/>
      <c r="V59" s="57"/>
      <c r="W59" s="57"/>
      <c r="X59" s="46" t="str">
        <f>IFERROR(IF(AND(Q58="Probabilidad",Q59="Probabilidad"),(Z58-(+Z58*T59)),IF(AND(Q58="Impacto",Q59="Probabilidad"),(Z57-(+Z57*T59)),IF(Q59="Impacto",Z58,""))),"")</f>
        <v/>
      </c>
      <c r="Y59" s="61" t="str">
        <f t="shared" si="7"/>
        <v/>
      </c>
      <c r="Z59" s="62" t="str">
        <f t="shared" si="16"/>
        <v/>
      </c>
      <c r="AA59" s="61" t="str">
        <f t="shared" si="9"/>
        <v/>
      </c>
      <c r="AB59" s="62" t="str">
        <f>IFERROR(IF(AND(Q58="Impacto",Q59="Impacto"),(AB58-(+AB58*T59)),IF(AND(Q58="Probabilidad",Q59="Impacto"),(AB57-(+AB57*T59)),IF(Q59="Probabilidad",AB58,""))),"")</f>
        <v/>
      </c>
      <c r="AC59" s="63" t="str">
        <f t="shared" si="17"/>
        <v/>
      </c>
      <c r="AD59" s="51"/>
      <c r="AE59" s="52"/>
      <c r="AF59" s="53"/>
      <c r="AG59" s="54"/>
      <c r="AH59" s="54"/>
      <c r="AI59" s="52"/>
      <c r="AJ59" s="53"/>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445"/>
      <c r="B60" s="373"/>
      <c r="C60" s="373"/>
      <c r="D60" s="373"/>
      <c r="E60" s="376"/>
      <c r="F60" s="373"/>
      <c r="G60" s="396"/>
      <c r="H60" s="442"/>
      <c r="I60" s="381"/>
      <c r="J60" s="384"/>
      <c r="K60" s="381">
        <f ca="1">IF(NOT(ISERROR(MATCH(J60,_xlfn.ANCHORARRAY(E71),0))),I73&amp;"Por favor no seleccionar los criterios de impacto",J60)</f>
        <v>0</v>
      </c>
      <c r="L60" s="442"/>
      <c r="M60" s="381"/>
      <c r="N60" s="390"/>
      <c r="O60" s="30">
        <v>4</v>
      </c>
      <c r="P60" s="59"/>
      <c r="Q60" s="60" t="str">
        <f t="shared" ref="Q60:Q62" si="18">IF(OR(R60="Preventivo",R60="Detectivo"),"Probabilidad",IF(R60="Correctivo","Impacto",""))</f>
        <v/>
      </c>
      <c r="R60" s="57"/>
      <c r="S60" s="57"/>
      <c r="T60" s="58" t="str">
        <f t="shared" si="15"/>
        <v/>
      </c>
      <c r="U60" s="57"/>
      <c r="V60" s="57"/>
      <c r="W60" s="57"/>
      <c r="X60" s="46" t="str">
        <f t="shared" ref="X60:X62" si="19">IFERROR(IF(AND(Q59="Probabilidad",Q60="Probabilidad"),(Z59-(+Z59*T60)),IF(AND(Q59="Impacto",Q60="Probabilidad"),(Z58-(+Z58*T60)),IF(Q60="Impacto",Z59,""))),"")</f>
        <v/>
      </c>
      <c r="Y60" s="61" t="str">
        <f t="shared" si="7"/>
        <v/>
      </c>
      <c r="Z60" s="62" t="str">
        <f t="shared" si="16"/>
        <v/>
      </c>
      <c r="AA60" s="61" t="str">
        <f t="shared" si="9"/>
        <v/>
      </c>
      <c r="AB60" s="62" t="str">
        <f t="shared" ref="AB60:AB62" si="20">IFERROR(IF(AND(Q59="Impacto",Q60="Impacto"),(AB59-(+AB59*T60)),IF(AND(Q59="Probabilidad",Q60="Impacto"),(AB58-(+AB58*T60)),IF(Q60="Probabilidad",AB59,""))),"")</f>
        <v/>
      </c>
      <c r="AC60" s="6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51"/>
      <c r="AE60" s="52"/>
      <c r="AF60" s="53"/>
      <c r="AG60" s="54"/>
      <c r="AH60" s="54"/>
      <c r="AI60" s="52"/>
      <c r="AJ60" s="53"/>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445"/>
      <c r="B61" s="373"/>
      <c r="C61" s="373"/>
      <c r="D61" s="373"/>
      <c r="E61" s="376"/>
      <c r="F61" s="373"/>
      <c r="G61" s="396"/>
      <c r="H61" s="442"/>
      <c r="I61" s="381"/>
      <c r="J61" s="384"/>
      <c r="K61" s="381">
        <f ca="1">IF(NOT(ISERROR(MATCH(J61,_xlfn.ANCHORARRAY(E72),0))),I74&amp;"Por favor no seleccionar los criterios de impacto",J61)</f>
        <v>0</v>
      </c>
      <c r="L61" s="442"/>
      <c r="M61" s="381"/>
      <c r="N61" s="390"/>
      <c r="O61" s="30">
        <v>5</v>
      </c>
      <c r="P61" s="59"/>
      <c r="Q61" s="60" t="str">
        <f t="shared" si="18"/>
        <v/>
      </c>
      <c r="R61" s="57"/>
      <c r="S61" s="57"/>
      <c r="T61" s="58" t="str">
        <f t="shared" si="15"/>
        <v/>
      </c>
      <c r="U61" s="57"/>
      <c r="V61" s="57"/>
      <c r="W61" s="57"/>
      <c r="X61" s="46" t="str">
        <f t="shared" si="19"/>
        <v/>
      </c>
      <c r="Y61" s="61" t="str">
        <f t="shared" si="7"/>
        <v/>
      </c>
      <c r="Z61" s="62" t="str">
        <f t="shared" si="16"/>
        <v/>
      </c>
      <c r="AA61" s="61" t="str">
        <f t="shared" si="9"/>
        <v/>
      </c>
      <c r="AB61" s="62" t="str">
        <f t="shared" si="20"/>
        <v/>
      </c>
      <c r="AC61" s="63" t="str">
        <f t="shared" ref="AC61:AC62" si="21">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1"/>
      <c r="AE61" s="52"/>
      <c r="AF61" s="53"/>
      <c r="AG61" s="54"/>
      <c r="AH61" s="54"/>
      <c r="AI61" s="52"/>
      <c r="AJ61" s="53"/>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447"/>
      <c r="B62" s="374"/>
      <c r="C62" s="374"/>
      <c r="D62" s="374"/>
      <c r="E62" s="377"/>
      <c r="F62" s="374"/>
      <c r="G62" s="397"/>
      <c r="H62" s="443"/>
      <c r="I62" s="382"/>
      <c r="J62" s="385"/>
      <c r="K62" s="382">
        <f ca="1">IF(NOT(ISERROR(MATCH(J62,_xlfn.ANCHORARRAY(E73),0))),I75&amp;"Por favor no seleccionar los criterios de impacto",J62)</f>
        <v>0</v>
      </c>
      <c r="L62" s="443"/>
      <c r="M62" s="382"/>
      <c r="N62" s="391"/>
      <c r="O62" s="30">
        <v>6</v>
      </c>
      <c r="P62" s="59"/>
      <c r="Q62" s="60" t="str">
        <f t="shared" si="18"/>
        <v/>
      </c>
      <c r="R62" s="57"/>
      <c r="S62" s="57"/>
      <c r="T62" s="58" t="str">
        <f t="shared" si="15"/>
        <v/>
      </c>
      <c r="U62" s="57"/>
      <c r="V62" s="57"/>
      <c r="W62" s="57"/>
      <c r="X62" s="46" t="str">
        <f t="shared" si="19"/>
        <v/>
      </c>
      <c r="Y62" s="61" t="str">
        <f t="shared" si="7"/>
        <v/>
      </c>
      <c r="Z62" s="62" t="str">
        <f t="shared" si="16"/>
        <v/>
      </c>
      <c r="AA62" s="61" t="str">
        <f t="shared" si="9"/>
        <v/>
      </c>
      <c r="AB62" s="62" t="str">
        <f t="shared" si="20"/>
        <v/>
      </c>
      <c r="AC62" s="63" t="str">
        <f t="shared" si="21"/>
        <v/>
      </c>
      <c r="AD62" s="51"/>
      <c r="AE62" s="52"/>
      <c r="AF62" s="53"/>
      <c r="AG62" s="54"/>
      <c r="AH62" s="54"/>
      <c r="AI62" s="52"/>
      <c r="AJ62" s="53"/>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444">
        <v>10</v>
      </c>
      <c r="B63" s="372"/>
      <c r="C63" s="372"/>
      <c r="D63" s="372"/>
      <c r="E63" s="375"/>
      <c r="F63" s="372"/>
      <c r="G63" s="395"/>
      <c r="H63" s="441" t="str">
        <f>IF(G63&lt;=0,"",IF(G63&lt;=2,"Muy Baja",IF(G63&lt;=24,"Baja",IF(G63&lt;=500,"Media",IF(G63&lt;=5000,"Alta","Muy Alta")))))</f>
        <v/>
      </c>
      <c r="I63" s="380" t="str">
        <f>IF(H63="","",IF(H63="Muy Baja",0.2,IF(H63="Baja",0.4,IF(H63="Media",0.6,IF(H63="Alta",0.8,IF(H63="Muy Alta",1,))))))</f>
        <v/>
      </c>
      <c r="J63" s="383"/>
      <c r="K63" s="380">
        <f>IF(NOT(ISERROR(MATCH(J63,'[19]Tabla Impacto'!$B$221:$B$223,0))),'[19]Tabla Impacto'!$F$223&amp;"Por favor no seleccionar los criterios de impacto(Afectación Económica o presupuestal y Pérdida Reputacional)",J63)</f>
        <v>0</v>
      </c>
      <c r="L63" s="441" t="str">
        <f>IF(OR(K63='[19]Tabla Impacto'!$C$11,K63='[19]Tabla Impacto'!$D$11),"Leve",IF(OR(K63='[19]Tabla Impacto'!$C$12,K63='[19]Tabla Impacto'!$D$12),"Menor",IF(OR(K63='[19]Tabla Impacto'!$C$13,K63='[19]Tabla Impacto'!$D$13),"Moderado",IF(OR(K63='[19]Tabla Impacto'!$C$14,K63='[19]Tabla Impacto'!$D$14),"Mayor",IF(OR(K63='[19]Tabla Impacto'!$C$15,K63='[19]Tabla Impacto'!$D$15),"Catastrófico","")))))</f>
        <v/>
      </c>
      <c r="M63" s="380" t="str">
        <f>IF(L63="","",IF(L63="Leve",0.2,IF(L63="Menor",0.4,IF(L63="Moderado",0.6,IF(L63="Mayor",0.8,IF(L63="Catastrófico",1,))))))</f>
        <v/>
      </c>
      <c r="N63" s="389"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30">
        <v>1</v>
      </c>
      <c r="P63" s="59"/>
      <c r="Q63" s="60" t="str">
        <f>IF(OR(R63="Preventivo",R63="Detectivo"),"Probabilidad",IF(R63="Correctivo","Impacto",""))</f>
        <v/>
      </c>
      <c r="R63" s="57"/>
      <c r="S63" s="57"/>
      <c r="T63" s="58" t="str">
        <f>IF(AND(R63="Preventivo",S63="Automático"),"50%",IF(AND(R63="Preventivo",S63="Manual"),"40%",IF(AND(R63="Detectivo",S63="Automático"),"40%",IF(AND(R63="Detectivo",S63="Manual"),"30%",IF(AND(R63="Correctivo",S63="Automático"),"35%",IF(AND(R63="Correctivo",S63="Manual"),"25%",""))))))</f>
        <v/>
      </c>
      <c r="U63" s="57"/>
      <c r="V63" s="57"/>
      <c r="W63" s="57"/>
      <c r="X63" s="46" t="str">
        <f>IFERROR(IF(Q63="Probabilidad",(I63-(+I63*T63)),IF(Q63="Impacto",I63,"")),"")</f>
        <v/>
      </c>
      <c r="Y63" s="61" t="str">
        <f>IFERROR(IF(X63="","",IF(X63&lt;=0.2,"Muy Baja",IF(X63&lt;=0.4,"Baja",IF(X63&lt;=0.6,"Media",IF(X63&lt;=0.8,"Alta","Muy Alta"))))),"")</f>
        <v/>
      </c>
      <c r="Z63" s="62" t="str">
        <f>+X63</f>
        <v/>
      </c>
      <c r="AA63" s="61" t="str">
        <f>IFERROR(IF(AB63="","",IF(AB63&lt;=0.2,"Leve",IF(AB63&lt;=0.4,"Menor",IF(AB63&lt;=0.6,"Moderado",IF(AB63&lt;=0.8,"Mayor","Catastrófico"))))),"")</f>
        <v/>
      </c>
      <c r="AB63" s="62" t="str">
        <f>IFERROR(IF(Q63="Impacto",(M63-(+M63*T63)),IF(Q63="Probabilidad",M63,"")),"")</f>
        <v/>
      </c>
      <c r="AC63" s="6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51"/>
      <c r="AE63" s="52"/>
      <c r="AF63" s="53"/>
      <c r="AG63" s="54"/>
      <c r="AH63" s="54"/>
      <c r="AI63" s="52"/>
      <c r="AJ63" s="53"/>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445"/>
      <c r="B64" s="373"/>
      <c r="C64" s="373"/>
      <c r="D64" s="373"/>
      <c r="E64" s="376"/>
      <c r="F64" s="373"/>
      <c r="G64" s="396"/>
      <c r="H64" s="442"/>
      <c r="I64" s="381"/>
      <c r="J64" s="384"/>
      <c r="K64" s="381">
        <f ca="1">IF(NOT(ISERROR(MATCH(J64,_xlfn.ANCHORARRAY(E75),0))),I77&amp;"Por favor no seleccionar los criterios de impacto",J64)</f>
        <v>0</v>
      </c>
      <c r="L64" s="442"/>
      <c r="M64" s="381"/>
      <c r="N64" s="390"/>
      <c r="O64" s="30">
        <v>2</v>
      </c>
      <c r="P64" s="59"/>
      <c r="Q64" s="60" t="str">
        <f>IF(OR(R64="Preventivo",R64="Detectivo"),"Probabilidad",IF(R64="Correctivo","Impacto",""))</f>
        <v/>
      </c>
      <c r="R64" s="57"/>
      <c r="S64" s="57"/>
      <c r="T64" s="58" t="str">
        <f t="shared" ref="T64:T68" si="22">IF(AND(R64="Preventivo",S64="Automático"),"50%",IF(AND(R64="Preventivo",S64="Manual"),"40%",IF(AND(R64="Detectivo",S64="Automático"),"40%",IF(AND(R64="Detectivo",S64="Manual"),"30%",IF(AND(R64="Correctivo",S64="Automático"),"35%",IF(AND(R64="Correctivo",S64="Manual"),"25%",""))))))</f>
        <v/>
      </c>
      <c r="U64" s="57"/>
      <c r="V64" s="57"/>
      <c r="W64" s="57"/>
      <c r="X64" s="46" t="str">
        <f>IFERROR(IF(AND(Q63="Probabilidad",Q64="Probabilidad"),(Z63-(+Z63*T64)),IF(Q64="Probabilidad",(I63-(+I63*T64)),IF(Q64="Impacto",Z63,""))),"")</f>
        <v/>
      </c>
      <c r="Y64" s="61" t="str">
        <f t="shared" si="7"/>
        <v/>
      </c>
      <c r="Z64" s="62" t="str">
        <f t="shared" ref="Z64:Z68" si="23">+X64</f>
        <v/>
      </c>
      <c r="AA64" s="61" t="str">
        <f t="shared" si="9"/>
        <v/>
      </c>
      <c r="AB64" s="62" t="str">
        <f>IFERROR(IF(AND(Q63="Impacto",Q64="Impacto"),(AB63-(+AB63*T64)),IF(Q64="Impacto",(M63-(+M63*T64)),IF(Q64="Probabilidad",AB63,""))),"")</f>
        <v/>
      </c>
      <c r="AC64" s="63" t="str">
        <f t="shared" ref="AC64:AC65" si="24">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1"/>
      <c r="AE64" s="52"/>
      <c r="AF64" s="53"/>
      <c r="AG64" s="54"/>
      <c r="AH64" s="54"/>
      <c r="AI64" s="52"/>
      <c r="AJ64" s="53"/>
    </row>
    <row r="65" spans="1:36" ht="151.5" customHeight="1" x14ac:dyDescent="0.3">
      <c r="A65" s="445"/>
      <c r="B65" s="373"/>
      <c r="C65" s="373"/>
      <c r="D65" s="373"/>
      <c r="E65" s="376"/>
      <c r="F65" s="373"/>
      <c r="G65" s="396"/>
      <c r="H65" s="442"/>
      <c r="I65" s="381"/>
      <c r="J65" s="384"/>
      <c r="K65" s="381">
        <f ca="1">IF(NOT(ISERROR(MATCH(J65,_xlfn.ANCHORARRAY(E76),0))),I78&amp;"Por favor no seleccionar los criterios de impacto",J65)</f>
        <v>0</v>
      </c>
      <c r="L65" s="442"/>
      <c r="M65" s="381"/>
      <c r="N65" s="390"/>
      <c r="O65" s="30">
        <v>3</v>
      </c>
      <c r="P65" s="71"/>
      <c r="Q65" s="60" t="str">
        <f>IF(OR(R65="Preventivo",R65="Detectivo"),"Probabilidad",IF(R65="Correctivo","Impacto",""))</f>
        <v/>
      </c>
      <c r="R65" s="57"/>
      <c r="S65" s="57"/>
      <c r="T65" s="58" t="str">
        <f t="shared" si="22"/>
        <v/>
      </c>
      <c r="U65" s="57"/>
      <c r="V65" s="57"/>
      <c r="W65" s="57"/>
      <c r="X65" s="46" t="str">
        <f>IFERROR(IF(AND(Q64="Probabilidad",Q65="Probabilidad"),(Z64-(+Z64*T65)),IF(AND(Q64="Impacto",Q65="Probabilidad"),(Z63-(+Z63*T65)),IF(Q65="Impacto",Z64,""))),"")</f>
        <v/>
      </c>
      <c r="Y65" s="61" t="str">
        <f t="shared" si="7"/>
        <v/>
      </c>
      <c r="Z65" s="62" t="str">
        <f t="shared" si="23"/>
        <v/>
      </c>
      <c r="AA65" s="61" t="str">
        <f t="shared" si="9"/>
        <v/>
      </c>
      <c r="AB65" s="62" t="str">
        <f>IFERROR(IF(AND(Q64="Impacto",Q65="Impacto"),(AB64-(+AB64*T65)),IF(AND(Q64="Probabilidad",Q65="Impacto"),(AB63-(+AB63*T65)),IF(Q65="Probabilidad",AB64,""))),"")</f>
        <v/>
      </c>
      <c r="AC65" s="63" t="str">
        <f t="shared" si="24"/>
        <v/>
      </c>
      <c r="AD65" s="51"/>
      <c r="AE65" s="52"/>
      <c r="AF65" s="53"/>
      <c r="AG65" s="54"/>
      <c r="AH65" s="54"/>
      <c r="AI65" s="52"/>
      <c r="AJ65" s="53"/>
    </row>
    <row r="66" spans="1:36" x14ac:dyDescent="0.3">
      <c r="A66" s="446"/>
      <c r="B66" s="446"/>
      <c r="C66" s="446"/>
      <c r="D66" s="446"/>
      <c r="E66" s="440"/>
      <c r="F66" s="448"/>
      <c r="G66" s="440"/>
      <c r="H66" s="440"/>
      <c r="I66" s="440"/>
      <c r="J66" s="440"/>
      <c r="K66" s="440"/>
      <c r="L66" s="440"/>
      <c r="M66" s="440"/>
      <c r="N66" s="440"/>
    </row>
    <row r="67" spans="1:36" ht="151.5" customHeight="1" x14ac:dyDescent="0.3">
      <c r="A67" s="445"/>
      <c r="B67" s="373"/>
      <c r="C67" s="373"/>
      <c r="D67" s="373"/>
      <c r="E67" s="376"/>
      <c r="F67" s="373"/>
      <c r="G67" s="396"/>
      <c r="H67" s="442"/>
      <c r="I67" s="381"/>
      <c r="J67" s="384"/>
      <c r="K67" s="381">
        <f ca="1">IF(NOT(ISERROR(MATCH(J67,_xlfn.ANCHORARRAY(E78),0))),I80&amp;"Por favor no seleccionar los criterios de impacto",J67)</f>
        <v>0</v>
      </c>
      <c r="L67" s="442"/>
      <c r="M67" s="381"/>
      <c r="N67" s="390"/>
      <c r="O67" s="30">
        <v>5</v>
      </c>
      <c r="P67" s="59"/>
      <c r="Q67" s="60" t="str">
        <f t="shared" ref="Q67:Q68" si="25">IF(OR(R67="Preventivo",R67="Detectivo"),"Probabilidad",IF(R67="Correctivo","Impacto",""))</f>
        <v/>
      </c>
      <c r="R67" s="57"/>
      <c r="S67" s="57"/>
      <c r="T67" s="58" t="str">
        <f t="shared" si="22"/>
        <v/>
      </c>
      <c r="U67" s="57"/>
      <c r="V67" s="57"/>
      <c r="W67" s="57"/>
      <c r="X67" s="46" t="str">
        <f t="shared" ref="X67:X68" si="26">IFERROR(IF(AND(Q66="Probabilidad",Q67="Probabilidad"),(Z66-(+Z66*T67)),IF(AND(Q66="Impacto",Q67="Probabilidad"),(Z65-(+Z65*T67)),IF(Q67="Impacto",Z66,""))),"")</f>
        <v/>
      </c>
      <c r="Y67" s="61" t="str">
        <f t="shared" si="7"/>
        <v/>
      </c>
      <c r="Z67" s="62" t="str">
        <f t="shared" si="23"/>
        <v/>
      </c>
      <c r="AA67" s="61" t="str">
        <f t="shared" si="9"/>
        <v/>
      </c>
      <c r="AB67" s="62" t="str">
        <f t="shared" ref="AB67:AB68" si="27">IFERROR(IF(AND(Q66="Impacto",Q67="Impacto"),(AB66-(+AB66*T67)),IF(AND(Q66="Probabilidad",Q67="Impacto"),(AB65-(+AB65*T67)),IF(Q67="Probabilidad",AB66,""))),"")</f>
        <v/>
      </c>
      <c r="AC67" s="63" t="str">
        <f t="shared" ref="AC67:AC68" si="28">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1"/>
      <c r="AE67" s="52"/>
      <c r="AF67" s="53"/>
      <c r="AG67" s="54"/>
      <c r="AH67" s="54"/>
      <c r="AI67" s="52"/>
      <c r="AJ67" s="53"/>
    </row>
    <row r="68" spans="1:36" ht="151.5" customHeight="1" x14ac:dyDescent="0.3">
      <c r="A68" s="447"/>
      <c r="B68" s="374"/>
      <c r="C68" s="374"/>
      <c r="D68" s="374"/>
      <c r="E68" s="377"/>
      <c r="F68" s="374"/>
      <c r="G68" s="397"/>
      <c r="H68" s="443"/>
      <c r="I68" s="382"/>
      <c r="J68" s="385"/>
      <c r="K68" s="382">
        <f ca="1">IF(NOT(ISERROR(MATCH(J68,_xlfn.ANCHORARRAY(E79),0))),I81&amp;"Por favor no seleccionar los criterios de impacto",J68)</f>
        <v>0</v>
      </c>
      <c r="L68" s="443"/>
      <c r="M68" s="382"/>
      <c r="N68" s="391"/>
      <c r="O68" s="30">
        <v>6</v>
      </c>
      <c r="P68" s="59"/>
      <c r="Q68" s="60" t="str">
        <f t="shared" si="25"/>
        <v/>
      </c>
      <c r="R68" s="57"/>
      <c r="S68" s="57"/>
      <c r="T68" s="58" t="str">
        <f t="shared" si="22"/>
        <v/>
      </c>
      <c r="U68" s="57"/>
      <c r="V68" s="57"/>
      <c r="W68" s="57"/>
      <c r="X68" s="46" t="str">
        <f t="shared" si="26"/>
        <v/>
      </c>
      <c r="Y68" s="61" t="str">
        <f t="shared" si="7"/>
        <v/>
      </c>
      <c r="Z68" s="62" t="str">
        <f t="shared" si="23"/>
        <v/>
      </c>
      <c r="AA68" s="61" t="str">
        <f t="shared" si="9"/>
        <v/>
      </c>
      <c r="AB68" s="62" t="str">
        <f t="shared" si="27"/>
        <v/>
      </c>
      <c r="AC68" s="63" t="str">
        <f t="shared" si="28"/>
        <v/>
      </c>
      <c r="AD68" s="51"/>
      <c r="AE68" s="52"/>
      <c r="AF68" s="53"/>
      <c r="AG68" s="54"/>
      <c r="AH68" s="54"/>
      <c r="AI68" s="52"/>
      <c r="AJ68" s="53"/>
    </row>
    <row r="69" spans="1:36" ht="49.5" customHeight="1" x14ac:dyDescent="0.3">
      <c r="A69" s="37"/>
      <c r="B69" s="401" t="s">
        <v>128</v>
      </c>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3"/>
    </row>
    <row r="71" spans="1:36" x14ac:dyDescent="0.3">
      <c r="A71" s="100"/>
      <c r="B71" s="38" t="s">
        <v>129</v>
      </c>
      <c r="C71" s="100"/>
      <c r="D71" s="100"/>
      <c r="F71" s="100"/>
    </row>
  </sheetData>
  <mergeCells count="186">
    <mergeCell ref="A63:A68"/>
    <mergeCell ref="B63:B68"/>
    <mergeCell ref="C63:C68"/>
    <mergeCell ref="D63:D68"/>
    <mergeCell ref="E63:E68"/>
    <mergeCell ref="L63:L68"/>
    <mergeCell ref="M63:M68"/>
    <mergeCell ref="N63:N68"/>
    <mergeCell ref="B69:AJ69"/>
    <mergeCell ref="F63:F68"/>
    <mergeCell ref="G63:G68"/>
    <mergeCell ref="H63:H68"/>
    <mergeCell ref="I63:I68"/>
    <mergeCell ref="J63:J68"/>
    <mergeCell ref="K63:K68"/>
    <mergeCell ref="J51:J56"/>
    <mergeCell ref="K51:K56"/>
    <mergeCell ref="L51:L56"/>
    <mergeCell ref="M51:M56"/>
    <mergeCell ref="J57:J62"/>
    <mergeCell ref="K57:K62"/>
    <mergeCell ref="L57:L62"/>
    <mergeCell ref="M57:M62"/>
    <mergeCell ref="N57:N62"/>
    <mergeCell ref="A57:A62"/>
    <mergeCell ref="B57:B62"/>
    <mergeCell ref="C57:C62"/>
    <mergeCell ref="D57:D62"/>
    <mergeCell ref="E57:E62"/>
    <mergeCell ref="F57:F62"/>
    <mergeCell ref="G57:G62"/>
    <mergeCell ref="H57:H62"/>
    <mergeCell ref="I57:I62"/>
    <mergeCell ref="A45:A50"/>
    <mergeCell ref="B45:B50"/>
    <mergeCell ref="C45:C50"/>
    <mergeCell ref="D45:D50"/>
    <mergeCell ref="E45:E50"/>
    <mergeCell ref="L45:L50"/>
    <mergeCell ref="M45:M50"/>
    <mergeCell ref="N45:N50"/>
    <mergeCell ref="A51:A56"/>
    <mergeCell ref="B51:B56"/>
    <mergeCell ref="C51:C56"/>
    <mergeCell ref="D51:D56"/>
    <mergeCell ref="E51:E56"/>
    <mergeCell ref="F51:F56"/>
    <mergeCell ref="G51:G56"/>
    <mergeCell ref="F45:F50"/>
    <mergeCell ref="G45:G50"/>
    <mergeCell ref="H45:H50"/>
    <mergeCell ref="I45:I50"/>
    <mergeCell ref="J45:J50"/>
    <mergeCell ref="K45:K50"/>
    <mergeCell ref="N51:N56"/>
    <mergeCell ref="H51:H56"/>
    <mergeCell ref="I51:I56"/>
    <mergeCell ref="J33:J38"/>
    <mergeCell ref="K33:K38"/>
    <mergeCell ref="L33:L38"/>
    <mergeCell ref="M33:M38"/>
    <mergeCell ref="J39:J44"/>
    <mergeCell ref="K39:K44"/>
    <mergeCell ref="L39:L44"/>
    <mergeCell ref="M39:M44"/>
    <mergeCell ref="N39:N44"/>
    <mergeCell ref="A39:A44"/>
    <mergeCell ref="B39:B44"/>
    <mergeCell ref="C39:C44"/>
    <mergeCell ref="D39:D44"/>
    <mergeCell ref="E39:E44"/>
    <mergeCell ref="F39:F44"/>
    <mergeCell ref="G39:G44"/>
    <mergeCell ref="H39:H44"/>
    <mergeCell ref="I39:I44"/>
    <mergeCell ref="A27:A32"/>
    <mergeCell ref="B27:B32"/>
    <mergeCell ref="C27:C32"/>
    <mergeCell ref="D27:D32"/>
    <mergeCell ref="E27:E32"/>
    <mergeCell ref="L27:L32"/>
    <mergeCell ref="M27:M32"/>
    <mergeCell ref="N27:N32"/>
    <mergeCell ref="A33:A38"/>
    <mergeCell ref="B33:B38"/>
    <mergeCell ref="C33:C38"/>
    <mergeCell ref="D33:D38"/>
    <mergeCell ref="E33:E38"/>
    <mergeCell ref="F33:F38"/>
    <mergeCell ref="G33:G38"/>
    <mergeCell ref="F27:F32"/>
    <mergeCell ref="G27:G32"/>
    <mergeCell ref="H27:H32"/>
    <mergeCell ref="I27:I32"/>
    <mergeCell ref="J27:J32"/>
    <mergeCell ref="K27:K32"/>
    <mergeCell ref="N33:N38"/>
    <mergeCell ref="H33:H38"/>
    <mergeCell ref="I33:I38"/>
    <mergeCell ref="N15:N20"/>
    <mergeCell ref="A21:A26"/>
    <mergeCell ref="B21:B26"/>
    <mergeCell ref="C21:C26"/>
    <mergeCell ref="D21:D26"/>
    <mergeCell ref="E21:E26"/>
    <mergeCell ref="F21:F26"/>
    <mergeCell ref="G21:G26"/>
    <mergeCell ref="H21:H26"/>
    <mergeCell ref="I21:I26"/>
    <mergeCell ref="H15:H20"/>
    <mergeCell ref="I15:I20"/>
    <mergeCell ref="J15:J20"/>
    <mergeCell ref="K15:K20"/>
    <mergeCell ref="L15:L20"/>
    <mergeCell ref="M15:M20"/>
    <mergeCell ref="J21:J26"/>
    <mergeCell ref="K21:K26"/>
    <mergeCell ref="L21:L26"/>
    <mergeCell ref="M21:M26"/>
    <mergeCell ref="N21:N26"/>
    <mergeCell ref="A15:A20"/>
    <mergeCell ref="B15:B20"/>
    <mergeCell ref="C15:C20"/>
    <mergeCell ref="D15:D20"/>
    <mergeCell ref="E15:E20"/>
    <mergeCell ref="F15:F20"/>
    <mergeCell ref="G15:G20"/>
    <mergeCell ref="G10:G14"/>
    <mergeCell ref="H10:H14"/>
    <mergeCell ref="A10:A14"/>
    <mergeCell ref="B10:B14"/>
    <mergeCell ref="C10:C14"/>
    <mergeCell ref="D10:D14"/>
    <mergeCell ref="E10:E14"/>
    <mergeCell ref="F10:F14"/>
    <mergeCell ref="M10:M14"/>
    <mergeCell ref="N10:N14"/>
    <mergeCell ref="P10:P11"/>
    <mergeCell ref="I10:I14"/>
    <mergeCell ref="J10:J14"/>
    <mergeCell ref="K10:K14"/>
    <mergeCell ref="L10:L14"/>
    <mergeCell ref="L8:L9"/>
    <mergeCell ref="M8:M9"/>
    <mergeCell ref="N8:N9"/>
    <mergeCell ref="O8:O9"/>
    <mergeCell ref="P8:P9"/>
    <mergeCell ref="AG8:AG9"/>
    <mergeCell ref="AH8:AH9"/>
    <mergeCell ref="AI8:AI9"/>
    <mergeCell ref="AJ8:AJ9"/>
    <mergeCell ref="AD8:AD9"/>
    <mergeCell ref="AE8:AE9"/>
    <mergeCell ref="AF8:AF9"/>
    <mergeCell ref="J8:J9"/>
    <mergeCell ref="K8:K9"/>
    <mergeCell ref="AA8:AA9"/>
    <mergeCell ref="AB8:AB9"/>
    <mergeCell ref="AC8:AC9"/>
    <mergeCell ref="Q8:Q9"/>
    <mergeCell ref="R8:W8"/>
    <mergeCell ref="X8:X9"/>
    <mergeCell ref="Y8:Y9"/>
    <mergeCell ref="Z8:Z9"/>
    <mergeCell ref="A8:A9"/>
    <mergeCell ref="B8:B9"/>
    <mergeCell ref="C8:C9"/>
    <mergeCell ref="D8:D9"/>
    <mergeCell ref="E8:E9"/>
    <mergeCell ref="F8:F9"/>
    <mergeCell ref="G8:G9"/>
    <mergeCell ref="H8:H9"/>
    <mergeCell ref="I8:I9"/>
    <mergeCell ref="A6:B6"/>
    <mergeCell ref="C6:N6"/>
    <mergeCell ref="A7:G7"/>
    <mergeCell ref="H7:N7"/>
    <mergeCell ref="O7:W7"/>
    <mergeCell ref="X7:AD7"/>
    <mergeCell ref="A1:AJ2"/>
    <mergeCell ref="A4:B4"/>
    <mergeCell ref="C4:N4"/>
    <mergeCell ref="O4:Q4"/>
    <mergeCell ref="A5:B5"/>
    <mergeCell ref="C5:N5"/>
    <mergeCell ref="AE7:AJ7"/>
  </mergeCells>
  <conditionalFormatting sqref="H10 H15 Y10:Y14">
    <cfRule type="cellIs" dxfId="250" priority="247" operator="equal">
      <formula>"Muy Alta"</formula>
    </cfRule>
    <cfRule type="cellIs" dxfId="249" priority="248" operator="equal">
      <formula>"Alta"</formula>
    </cfRule>
    <cfRule type="cellIs" dxfId="248" priority="249" operator="equal">
      <formula>"Media"</formula>
    </cfRule>
    <cfRule type="cellIs" dxfId="247" priority="250" operator="equal">
      <formula>"Baja"</formula>
    </cfRule>
    <cfRule type="cellIs" dxfId="246" priority="251" operator="equal">
      <formula>"Muy Baja"</formula>
    </cfRule>
  </conditionalFormatting>
  <conditionalFormatting sqref="L10 L15 L21 L33 L39 L45 L51 L57 L63 AA10:AA14">
    <cfRule type="cellIs" dxfId="245" priority="242" operator="equal">
      <formula>"Catastrófico"</formula>
    </cfRule>
    <cfRule type="cellIs" dxfId="244" priority="243" operator="equal">
      <formula>"Mayor"</formula>
    </cfRule>
    <cfRule type="cellIs" dxfId="243" priority="244" operator="equal">
      <formula>"Moderado"</formula>
    </cfRule>
    <cfRule type="cellIs" dxfId="242" priority="245" operator="equal">
      <formula>"Menor"</formula>
    </cfRule>
    <cfRule type="cellIs" dxfId="241" priority="246" operator="equal">
      <formula>"Leve"</formula>
    </cfRule>
  </conditionalFormatting>
  <conditionalFormatting sqref="N10 AC10:AC14">
    <cfRule type="cellIs" dxfId="240" priority="238" operator="equal">
      <formula>"Extremo"</formula>
    </cfRule>
    <cfRule type="cellIs" dxfId="239" priority="239" operator="equal">
      <formula>"Alto"</formula>
    </cfRule>
    <cfRule type="cellIs" dxfId="238" priority="240" operator="equal">
      <formula>"Moderado"</formula>
    </cfRule>
    <cfRule type="cellIs" dxfId="237" priority="241" operator="equal">
      <formula>"Bajo"</formula>
    </cfRule>
  </conditionalFormatting>
  <conditionalFormatting sqref="H57">
    <cfRule type="cellIs" dxfId="236" priority="100" operator="equal">
      <formula>"Muy Alta"</formula>
    </cfRule>
    <cfRule type="cellIs" dxfId="235" priority="101" operator="equal">
      <formula>"Alta"</formula>
    </cfRule>
    <cfRule type="cellIs" dxfId="234" priority="102" operator="equal">
      <formula>"Media"</formula>
    </cfRule>
    <cfRule type="cellIs" dxfId="233" priority="103" operator="equal">
      <formula>"Baja"</formula>
    </cfRule>
    <cfRule type="cellIs" dxfId="232" priority="104" operator="equal">
      <formula>"Muy Baja"</formula>
    </cfRule>
  </conditionalFormatting>
  <conditionalFormatting sqref="N15">
    <cfRule type="cellIs" dxfId="231" priority="234" operator="equal">
      <formula>"Extremo"</formula>
    </cfRule>
    <cfRule type="cellIs" dxfId="230" priority="235" operator="equal">
      <formula>"Alto"</formula>
    </cfRule>
    <cfRule type="cellIs" dxfId="229" priority="236" operator="equal">
      <formula>"Moderado"</formula>
    </cfRule>
    <cfRule type="cellIs" dxfId="228" priority="237" operator="equal">
      <formula>"Bajo"</formula>
    </cfRule>
  </conditionalFormatting>
  <conditionalFormatting sqref="Y15:Y20">
    <cfRule type="cellIs" dxfId="227" priority="229" operator="equal">
      <formula>"Muy Alta"</formula>
    </cfRule>
    <cfRule type="cellIs" dxfId="226" priority="230" operator="equal">
      <formula>"Alta"</formula>
    </cfRule>
    <cfRule type="cellIs" dxfId="225" priority="231" operator="equal">
      <formula>"Media"</formula>
    </cfRule>
    <cfRule type="cellIs" dxfId="224" priority="232" operator="equal">
      <formula>"Baja"</formula>
    </cfRule>
    <cfRule type="cellIs" dxfId="223" priority="233" operator="equal">
      <formula>"Muy Baja"</formula>
    </cfRule>
  </conditionalFormatting>
  <conditionalFormatting sqref="AA15:AA20">
    <cfRule type="cellIs" dxfId="222" priority="224" operator="equal">
      <formula>"Catastrófico"</formula>
    </cfRule>
    <cfRule type="cellIs" dxfId="221" priority="225" operator="equal">
      <formula>"Mayor"</formula>
    </cfRule>
    <cfRule type="cellIs" dxfId="220" priority="226" operator="equal">
      <formula>"Moderado"</formula>
    </cfRule>
    <cfRule type="cellIs" dxfId="219" priority="227" operator="equal">
      <formula>"Menor"</formula>
    </cfRule>
    <cfRule type="cellIs" dxfId="218" priority="228" operator="equal">
      <formula>"Leve"</formula>
    </cfRule>
  </conditionalFormatting>
  <conditionalFormatting sqref="AC15:AC20">
    <cfRule type="cellIs" dxfId="217" priority="220" operator="equal">
      <formula>"Extremo"</formula>
    </cfRule>
    <cfRule type="cellIs" dxfId="216" priority="221" operator="equal">
      <formula>"Alto"</formula>
    </cfRule>
    <cfRule type="cellIs" dxfId="215" priority="222" operator="equal">
      <formula>"Moderado"</formula>
    </cfRule>
    <cfRule type="cellIs" dxfId="214" priority="223" operator="equal">
      <formula>"Bajo"</formula>
    </cfRule>
  </conditionalFormatting>
  <conditionalFormatting sqref="H21">
    <cfRule type="cellIs" dxfId="213" priority="215" operator="equal">
      <formula>"Muy Alta"</formula>
    </cfRule>
    <cfRule type="cellIs" dxfId="212" priority="216" operator="equal">
      <formula>"Alta"</formula>
    </cfRule>
    <cfRule type="cellIs" dxfId="211" priority="217" operator="equal">
      <formula>"Media"</formula>
    </cfRule>
    <cfRule type="cellIs" dxfId="210" priority="218" operator="equal">
      <formula>"Baja"</formula>
    </cfRule>
    <cfRule type="cellIs" dxfId="209" priority="219" operator="equal">
      <formula>"Muy Baja"</formula>
    </cfRule>
  </conditionalFormatting>
  <conditionalFormatting sqref="N21">
    <cfRule type="cellIs" dxfId="208" priority="211" operator="equal">
      <formula>"Extremo"</formula>
    </cfRule>
    <cfRule type="cellIs" dxfId="207" priority="212" operator="equal">
      <formula>"Alto"</formula>
    </cfRule>
    <cfRule type="cellIs" dxfId="206" priority="213" operator="equal">
      <formula>"Moderado"</formula>
    </cfRule>
    <cfRule type="cellIs" dxfId="205" priority="214" operator="equal">
      <formula>"Bajo"</formula>
    </cfRule>
  </conditionalFormatting>
  <conditionalFormatting sqref="Y22:Y26">
    <cfRule type="cellIs" dxfId="204" priority="206" operator="equal">
      <formula>"Muy Alta"</formula>
    </cfRule>
    <cfRule type="cellIs" dxfId="203" priority="207" operator="equal">
      <formula>"Alta"</formula>
    </cfRule>
    <cfRule type="cellIs" dxfId="202" priority="208" operator="equal">
      <formula>"Media"</formula>
    </cfRule>
    <cfRule type="cellIs" dxfId="201" priority="209" operator="equal">
      <formula>"Baja"</formula>
    </cfRule>
    <cfRule type="cellIs" dxfId="200" priority="210" operator="equal">
      <formula>"Muy Baja"</formula>
    </cfRule>
  </conditionalFormatting>
  <conditionalFormatting sqref="AA22:AA26">
    <cfRule type="cellIs" dxfId="199" priority="201" operator="equal">
      <formula>"Catastrófico"</formula>
    </cfRule>
    <cfRule type="cellIs" dxfId="198" priority="202" operator="equal">
      <formula>"Mayor"</formula>
    </cfRule>
    <cfRule type="cellIs" dxfId="197" priority="203" operator="equal">
      <formula>"Moderado"</formula>
    </cfRule>
    <cfRule type="cellIs" dxfId="196" priority="204" operator="equal">
      <formula>"Menor"</formula>
    </cfRule>
    <cfRule type="cellIs" dxfId="195" priority="205" operator="equal">
      <formula>"Leve"</formula>
    </cfRule>
  </conditionalFormatting>
  <conditionalFormatting sqref="AC22:AC26">
    <cfRule type="cellIs" dxfId="194" priority="197" operator="equal">
      <formula>"Extremo"</formula>
    </cfRule>
    <cfRule type="cellIs" dxfId="193" priority="198" operator="equal">
      <formula>"Alto"</formula>
    </cfRule>
    <cfRule type="cellIs" dxfId="192" priority="199" operator="equal">
      <formula>"Moderado"</formula>
    </cfRule>
    <cfRule type="cellIs" dxfId="191" priority="200" operator="equal">
      <formula>"Bajo"</formula>
    </cfRule>
  </conditionalFormatting>
  <conditionalFormatting sqref="H33">
    <cfRule type="cellIs" dxfId="190" priority="192" operator="equal">
      <formula>"Muy Alta"</formula>
    </cfRule>
    <cfRule type="cellIs" dxfId="189" priority="193" operator="equal">
      <formula>"Alta"</formula>
    </cfRule>
    <cfRule type="cellIs" dxfId="188" priority="194" operator="equal">
      <formula>"Media"</formula>
    </cfRule>
    <cfRule type="cellIs" dxfId="187" priority="195" operator="equal">
      <formula>"Baja"</formula>
    </cfRule>
    <cfRule type="cellIs" dxfId="186" priority="196" operator="equal">
      <formula>"Muy Baja"</formula>
    </cfRule>
  </conditionalFormatting>
  <conditionalFormatting sqref="N33">
    <cfRule type="cellIs" dxfId="185" priority="188" operator="equal">
      <formula>"Extremo"</formula>
    </cfRule>
    <cfRule type="cellIs" dxfId="184" priority="189" operator="equal">
      <formula>"Alto"</formula>
    </cfRule>
    <cfRule type="cellIs" dxfId="183" priority="190" operator="equal">
      <formula>"Moderado"</formula>
    </cfRule>
    <cfRule type="cellIs" dxfId="182" priority="191" operator="equal">
      <formula>"Bajo"</formula>
    </cfRule>
  </conditionalFormatting>
  <conditionalFormatting sqref="Y33:Y38">
    <cfRule type="cellIs" dxfId="181" priority="183" operator="equal">
      <formula>"Muy Alta"</formula>
    </cfRule>
    <cfRule type="cellIs" dxfId="180" priority="184" operator="equal">
      <formula>"Alta"</formula>
    </cfRule>
    <cfRule type="cellIs" dxfId="179" priority="185" operator="equal">
      <formula>"Media"</formula>
    </cfRule>
    <cfRule type="cellIs" dxfId="178" priority="186" operator="equal">
      <formula>"Baja"</formula>
    </cfRule>
    <cfRule type="cellIs" dxfId="177" priority="187" operator="equal">
      <formula>"Muy Baja"</formula>
    </cfRule>
  </conditionalFormatting>
  <conditionalFormatting sqref="AA33:AA38">
    <cfRule type="cellIs" dxfId="176" priority="178" operator="equal">
      <formula>"Catastrófico"</formula>
    </cfRule>
    <cfRule type="cellIs" dxfId="175" priority="179" operator="equal">
      <formula>"Mayor"</formula>
    </cfRule>
    <cfRule type="cellIs" dxfId="174" priority="180" operator="equal">
      <formula>"Moderado"</formula>
    </cfRule>
    <cfRule type="cellIs" dxfId="173" priority="181" operator="equal">
      <formula>"Menor"</formula>
    </cfRule>
    <cfRule type="cellIs" dxfId="172" priority="182" operator="equal">
      <formula>"Leve"</formula>
    </cfRule>
  </conditionalFormatting>
  <conditionalFormatting sqref="AC33:AC38">
    <cfRule type="cellIs" dxfId="171" priority="174" operator="equal">
      <formula>"Extremo"</formula>
    </cfRule>
    <cfRule type="cellIs" dxfId="170" priority="175" operator="equal">
      <formula>"Alto"</formula>
    </cfRule>
    <cfRule type="cellIs" dxfId="169" priority="176" operator="equal">
      <formula>"Moderado"</formula>
    </cfRule>
    <cfRule type="cellIs" dxfId="168" priority="177" operator="equal">
      <formula>"Bajo"</formula>
    </cfRule>
  </conditionalFormatting>
  <conditionalFormatting sqref="H39">
    <cfRule type="cellIs" dxfId="167" priority="169" operator="equal">
      <formula>"Muy Alta"</formula>
    </cfRule>
    <cfRule type="cellIs" dxfId="166" priority="170" operator="equal">
      <formula>"Alta"</formula>
    </cfRule>
    <cfRule type="cellIs" dxfId="165" priority="171" operator="equal">
      <formula>"Media"</formula>
    </cfRule>
    <cfRule type="cellIs" dxfId="164" priority="172" operator="equal">
      <formula>"Baja"</formula>
    </cfRule>
    <cfRule type="cellIs" dxfId="163" priority="173" operator="equal">
      <formula>"Muy Baja"</formula>
    </cfRule>
  </conditionalFormatting>
  <conditionalFormatting sqref="N39">
    <cfRule type="cellIs" dxfId="162" priority="165" operator="equal">
      <formula>"Extremo"</formula>
    </cfRule>
    <cfRule type="cellIs" dxfId="161" priority="166" operator="equal">
      <formula>"Alto"</formula>
    </cfRule>
    <cfRule type="cellIs" dxfId="160" priority="167" operator="equal">
      <formula>"Moderado"</formula>
    </cfRule>
    <cfRule type="cellIs" dxfId="159" priority="168" operator="equal">
      <formula>"Bajo"</formula>
    </cfRule>
  </conditionalFormatting>
  <conditionalFormatting sqref="Y39:Y44">
    <cfRule type="cellIs" dxfId="158" priority="160" operator="equal">
      <formula>"Muy Alta"</formula>
    </cfRule>
    <cfRule type="cellIs" dxfId="157" priority="161" operator="equal">
      <formula>"Alta"</formula>
    </cfRule>
    <cfRule type="cellIs" dxfId="156" priority="162" operator="equal">
      <formula>"Media"</formula>
    </cfRule>
    <cfRule type="cellIs" dxfId="155" priority="163" operator="equal">
      <formula>"Baja"</formula>
    </cfRule>
    <cfRule type="cellIs" dxfId="154" priority="164" operator="equal">
      <formula>"Muy Baja"</formula>
    </cfRule>
  </conditionalFormatting>
  <conditionalFormatting sqref="AA39:AA44">
    <cfRule type="cellIs" dxfId="153" priority="155" operator="equal">
      <formula>"Catastrófico"</formula>
    </cfRule>
    <cfRule type="cellIs" dxfId="152" priority="156" operator="equal">
      <formula>"Mayor"</formula>
    </cfRule>
    <cfRule type="cellIs" dxfId="151" priority="157" operator="equal">
      <formula>"Moderado"</formula>
    </cfRule>
    <cfRule type="cellIs" dxfId="150" priority="158" operator="equal">
      <formula>"Menor"</formula>
    </cfRule>
    <cfRule type="cellIs" dxfId="149" priority="159" operator="equal">
      <formula>"Leve"</formula>
    </cfRule>
  </conditionalFormatting>
  <conditionalFormatting sqref="AC39:AC44">
    <cfRule type="cellIs" dxfId="148" priority="151" operator="equal">
      <formula>"Extremo"</formula>
    </cfRule>
    <cfRule type="cellIs" dxfId="147" priority="152" operator="equal">
      <formula>"Alto"</formula>
    </cfRule>
    <cfRule type="cellIs" dxfId="146" priority="153" operator="equal">
      <formula>"Moderado"</formula>
    </cfRule>
    <cfRule type="cellIs" dxfId="145" priority="154" operator="equal">
      <formula>"Bajo"</formula>
    </cfRule>
  </conditionalFormatting>
  <conditionalFormatting sqref="H45">
    <cfRule type="cellIs" dxfId="144" priority="146" operator="equal">
      <formula>"Muy Alta"</formula>
    </cfRule>
    <cfRule type="cellIs" dxfId="143" priority="147" operator="equal">
      <formula>"Alta"</formula>
    </cfRule>
    <cfRule type="cellIs" dxfId="142" priority="148" operator="equal">
      <formula>"Media"</formula>
    </cfRule>
    <cfRule type="cellIs" dxfId="141" priority="149" operator="equal">
      <formula>"Baja"</formula>
    </cfRule>
    <cfRule type="cellIs" dxfId="140" priority="150" operator="equal">
      <formula>"Muy Baja"</formula>
    </cfRule>
  </conditionalFormatting>
  <conditionalFormatting sqref="N45">
    <cfRule type="cellIs" dxfId="139" priority="142" operator="equal">
      <formula>"Extremo"</formula>
    </cfRule>
    <cfRule type="cellIs" dxfId="138" priority="143" operator="equal">
      <formula>"Alto"</formula>
    </cfRule>
    <cfRule type="cellIs" dxfId="137" priority="144" operator="equal">
      <formula>"Moderado"</formula>
    </cfRule>
    <cfRule type="cellIs" dxfId="136" priority="145" operator="equal">
      <formula>"Bajo"</formula>
    </cfRule>
  </conditionalFormatting>
  <conditionalFormatting sqref="Y45:Y50">
    <cfRule type="cellIs" dxfId="135" priority="137" operator="equal">
      <formula>"Muy Alta"</formula>
    </cfRule>
    <cfRule type="cellIs" dxfId="134" priority="138" operator="equal">
      <formula>"Alta"</formula>
    </cfRule>
    <cfRule type="cellIs" dxfId="133" priority="139" operator="equal">
      <formula>"Media"</formula>
    </cfRule>
    <cfRule type="cellIs" dxfId="132" priority="140" operator="equal">
      <formula>"Baja"</formula>
    </cfRule>
    <cfRule type="cellIs" dxfId="131" priority="141" operator="equal">
      <formula>"Muy Baja"</formula>
    </cfRule>
  </conditionalFormatting>
  <conditionalFormatting sqref="AA45:AA50">
    <cfRule type="cellIs" dxfId="130" priority="132" operator="equal">
      <formula>"Catastrófico"</formula>
    </cfRule>
    <cfRule type="cellIs" dxfId="129" priority="133" operator="equal">
      <formula>"Mayor"</formula>
    </cfRule>
    <cfRule type="cellIs" dxfId="128" priority="134" operator="equal">
      <formula>"Moderado"</formula>
    </cfRule>
    <cfRule type="cellIs" dxfId="127" priority="135" operator="equal">
      <formula>"Menor"</formula>
    </cfRule>
    <cfRule type="cellIs" dxfId="126" priority="136" operator="equal">
      <formula>"Leve"</formula>
    </cfRule>
  </conditionalFormatting>
  <conditionalFormatting sqref="AC45:AC50">
    <cfRule type="cellIs" dxfId="125" priority="128" operator="equal">
      <formula>"Extremo"</formula>
    </cfRule>
    <cfRule type="cellIs" dxfId="124" priority="129" operator="equal">
      <formula>"Alto"</formula>
    </cfRule>
    <cfRule type="cellIs" dxfId="123" priority="130" operator="equal">
      <formula>"Moderado"</formula>
    </cfRule>
    <cfRule type="cellIs" dxfId="122" priority="131" operator="equal">
      <formula>"Bajo"</formula>
    </cfRule>
  </conditionalFormatting>
  <conditionalFormatting sqref="H51">
    <cfRule type="cellIs" dxfId="121" priority="123" operator="equal">
      <formula>"Muy Alta"</formula>
    </cfRule>
    <cfRule type="cellIs" dxfId="120" priority="124" operator="equal">
      <formula>"Alta"</formula>
    </cfRule>
    <cfRule type="cellIs" dxfId="119" priority="125" operator="equal">
      <formula>"Media"</formula>
    </cfRule>
    <cfRule type="cellIs" dxfId="118" priority="126" operator="equal">
      <formula>"Baja"</formula>
    </cfRule>
    <cfRule type="cellIs" dxfId="117" priority="127" operator="equal">
      <formula>"Muy Baja"</formula>
    </cfRule>
  </conditionalFormatting>
  <conditionalFormatting sqref="N51">
    <cfRule type="cellIs" dxfId="116" priority="119" operator="equal">
      <formula>"Extremo"</formula>
    </cfRule>
    <cfRule type="cellIs" dxfId="115" priority="120" operator="equal">
      <formula>"Alto"</formula>
    </cfRule>
    <cfRule type="cellIs" dxfId="114" priority="121" operator="equal">
      <formula>"Moderado"</formula>
    </cfRule>
    <cfRule type="cellIs" dxfId="113" priority="122" operator="equal">
      <formula>"Bajo"</formula>
    </cfRule>
  </conditionalFormatting>
  <conditionalFormatting sqref="Y51:Y56">
    <cfRule type="cellIs" dxfId="112" priority="114" operator="equal">
      <formula>"Muy Alta"</formula>
    </cfRule>
    <cfRule type="cellIs" dxfId="111" priority="115" operator="equal">
      <formula>"Alta"</formula>
    </cfRule>
    <cfRule type="cellIs" dxfId="110" priority="116" operator="equal">
      <formula>"Media"</formula>
    </cfRule>
    <cfRule type="cellIs" dxfId="109" priority="117" operator="equal">
      <formula>"Baja"</formula>
    </cfRule>
    <cfRule type="cellIs" dxfId="108" priority="118" operator="equal">
      <formula>"Muy Baja"</formula>
    </cfRule>
  </conditionalFormatting>
  <conditionalFormatting sqref="AA51:AA56">
    <cfRule type="cellIs" dxfId="107" priority="109" operator="equal">
      <formula>"Catastrófico"</formula>
    </cfRule>
    <cfRule type="cellIs" dxfId="106" priority="110" operator="equal">
      <formula>"Mayor"</formula>
    </cfRule>
    <cfRule type="cellIs" dxfId="105" priority="111" operator="equal">
      <formula>"Moderado"</formula>
    </cfRule>
    <cfRule type="cellIs" dxfId="104" priority="112" operator="equal">
      <formula>"Menor"</formula>
    </cfRule>
    <cfRule type="cellIs" dxfId="103" priority="113" operator="equal">
      <formula>"Leve"</formula>
    </cfRule>
  </conditionalFormatting>
  <conditionalFormatting sqref="AC51:AC56">
    <cfRule type="cellIs" dxfId="102" priority="105" operator="equal">
      <formula>"Extremo"</formula>
    </cfRule>
    <cfRule type="cellIs" dxfId="101" priority="106" operator="equal">
      <formula>"Alto"</formula>
    </cfRule>
    <cfRule type="cellIs" dxfId="100" priority="107" operator="equal">
      <formula>"Moderado"</formula>
    </cfRule>
    <cfRule type="cellIs" dxfId="99" priority="108" operator="equal">
      <formula>"Bajo"</formula>
    </cfRule>
  </conditionalFormatting>
  <conditionalFormatting sqref="N57">
    <cfRule type="cellIs" dxfId="98" priority="96" operator="equal">
      <formula>"Extremo"</formula>
    </cfRule>
    <cfRule type="cellIs" dxfId="97" priority="97" operator="equal">
      <formula>"Alto"</formula>
    </cfRule>
    <cfRule type="cellIs" dxfId="96" priority="98" operator="equal">
      <formula>"Moderado"</formula>
    </cfRule>
    <cfRule type="cellIs" dxfId="95" priority="99" operator="equal">
      <formula>"Bajo"</formula>
    </cfRule>
  </conditionalFormatting>
  <conditionalFormatting sqref="Y57:Y62">
    <cfRule type="cellIs" dxfId="94" priority="91" operator="equal">
      <formula>"Muy Alta"</formula>
    </cfRule>
    <cfRule type="cellIs" dxfId="93" priority="92" operator="equal">
      <formula>"Alta"</formula>
    </cfRule>
    <cfRule type="cellIs" dxfId="92" priority="93" operator="equal">
      <formula>"Media"</formula>
    </cfRule>
    <cfRule type="cellIs" dxfId="91" priority="94" operator="equal">
      <formula>"Baja"</formula>
    </cfRule>
    <cfRule type="cellIs" dxfId="90" priority="95" operator="equal">
      <formula>"Muy Baja"</formula>
    </cfRule>
  </conditionalFormatting>
  <conditionalFormatting sqref="AA57:AA62">
    <cfRule type="cellIs" dxfId="89" priority="86" operator="equal">
      <formula>"Catastrófico"</formula>
    </cfRule>
    <cfRule type="cellIs" dxfId="88" priority="87" operator="equal">
      <formula>"Mayor"</formula>
    </cfRule>
    <cfRule type="cellIs" dxfId="87" priority="88" operator="equal">
      <formula>"Moderado"</formula>
    </cfRule>
    <cfRule type="cellIs" dxfId="86" priority="89" operator="equal">
      <formula>"Menor"</formula>
    </cfRule>
    <cfRule type="cellIs" dxfId="85" priority="90" operator="equal">
      <formula>"Leve"</formula>
    </cfRule>
  </conditionalFormatting>
  <conditionalFormatting sqref="AC57:AC62">
    <cfRule type="cellIs" dxfId="84" priority="82" operator="equal">
      <formula>"Extremo"</formula>
    </cfRule>
    <cfRule type="cellIs" dxfId="83" priority="83" operator="equal">
      <formula>"Alto"</formula>
    </cfRule>
    <cfRule type="cellIs" dxfId="82" priority="84" operator="equal">
      <formula>"Moderado"</formula>
    </cfRule>
    <cfRule type="cellIs" dxfId="81" priority="85" operator="equal">
      <formula>"Bajo"</formula>
    </cfRule>
  </conditionalFormatting>
  <conditionalFormatting sqref="H63">
    <cfRule type="cellIs" dxfId="80" priority="77" operator="equal">
      <formula>"Muy Alta"</formula>
    </cfRule>
    <cfRule type="cellIs" dxfId="79" priority="78" operator="equal">
      <formula>"Alta"</formula>
    </cfRule>
    <cfRule type="cellIs" dxfId="78" priority="79" operator="equal">
      <formula>"Media"</formula>
    </cfRule>
    <cfRule type="cellIs" dxfId="77" priority="80" operator="equal">
      <formula>"Baja"</formula>
    </cfRule>
    <cfRule type="cellIs" dxfId="76" priority="81" operator="equal">
      <formula>"Muy Baja"</formula>
    </cfRule>
  </conditionalFormatting>
  <conditionalFormatting sqref="N63">
    <cfRule type="cellIs" dxfId="75" priority="73" operator="equal">
      <formula>"Extremo"</formula>
    </cfRule>
    <cfRule type="cellIs" dxfId="74" priority="74" operator="equal">
      <formula>"Alto"</formula>
    </cfRule>
    <cfRule type="cellIs" dxfId="73" priority="75" operator="equal">
      <formula>"Moderado"</formula>
    </cfRule>
    <cfRule type="cellIs" dxfId="72" priority="76" operator="equal">
      <formula>"Bajo"</formula>
    </cfRule>
  </conditionalFormatting>
  <conditionalFormatting sqref="Y63:Y68">
    <cfRule type="cellIs" dxfId="71" priority="68" operator="equal">
      <formula>"Muy Alta"</formula>
    </cfRule>
    <cfRule type="cellIs" dxfId="70" priority="69" operator="equal">
      <formula>"Alta"</formula>
    </cfRule>
    <cfRule type="cellIs" dxfId="69" priority="70" operator="equal">
      <formula>"Media"</formula>
    </cfRule>
    <cfRule type="cellIs" dxfId="68" priority="71" operator="equal">
      <formula>"Baja"</formula>
    </cfRule>
    <cfRule type="cellIs" dxfId="67" priority="72" operator="equal">
      <formula>"Muy Baja"</formula>
    </cfRule>
  </conditionalFormatting>
  <conditionalFormatting sqref="AA63:AA68">
    <cfRule type="cellIs" dxfId="66" priority="63" operator="equal">
      <formula>"Catastrófico"</formula>
    </cfRule>
    <cfRule type="cellIs" dxfId="65" priority="64" operator="equal">
      <formula>"Mayor"</formula>
    </cfRule>
    <cfRule type="cellIs" dxfId="64" priority="65" operator="equal">
      <formula>"Moderado"</formula>
    </cfRule>
    <cfRule type="cellIs" dxfId="63" priority="66" operator="equal">
      <formula>"Menor"</formula>
    </cfRule>
    <cfRule type="cellIs" dxfId="62" priority="67" operator="equal">
      <formula>"Leve"</formula>
    </cfRule>
  </conditionalFormatting>
  <conditionalFormatting sqref="AC63:AC68">
    <cfRule type="cellIs" dxfId="61" priority="59" operator="equal">
      <formula>"Extremo"</formula>
    </cfRule>
    <cfRule type="cellIs" dxfId="60" priority="60" operator="equal">
      <formula>"Alto"</formula>
    </cfRule>
    <cfRule type="cellIs" dxfId="59" priority="61" operator="equal">
      <formula>"Moderado"</formula>
    </cfRule>
    <cfRule type="cellIs" dxfId="58" priority="62" operator="equal">
      <formula>"Bajo"</formula>
    </cfRule>
  </conditionalFormatting>
  <conditionalFormatting sqref="K10:K26 K33:K68">
    <cfRule type="containsText" dxfId="57" priority="58" operator="containsText" text="❌">
      <formula>NOT(ISERROR(SEARCH("❌",K10)))</formula>
    </cfRule>
  </conditionalFormatting>
  <conditionalFormatting sqref="Y21">
    <cfRule type="cellIs" dxfId="56" priority="53" operator="equal">
      <formula>"Muy Alta"</formula>
    </cfRule>
    <cfRule type="cellIs" dxfId="55" priority="54" operator="equal">
      <formula>"Alta"</formula>
    </cfRule>
    <cfRule type="cellIs" dxfId="54" priority="55" operator="equal">
      <formula>"Media"</formula>
    </cfRule>
    <cfRule type="cellIs" dxfId="53" priority="56" operator="equal">
      <formula>"Baja"</formula>
    </cfRule>
    <cfRule type="cellIs" dxfId="52" priority="57" operator="equal">
      <formula>"Muy Baja"</formula>
    </cfRule>
  </conditionalFormatting>
  <conditionalFormatting sqref="AA21">
    <cfRule type="cellIs" dxfId="51" priority="48" operator="equal">
      <formula>"Catastrófico"</formula>
    </cfRule>
    <cfRule type="cellIs" dxfId="50" priority="49" operator="equal">
      <formula>"Mayor"</formula>
    </cfRule>
    <cfRule type="cellIs" dxfId="49" priority="50" operator="equal">
      <formula>"Moderado"</formula>
    </cfRule>
    <cfRule type="cellIs" dxfId="48" priority="51" operator="equal">
      <formula>"Menor"</formula>
    </cfRule>
    <cfRule type="cellIs" dxfId="47" priority="52" operator="equal">
      <formula>"Leve"</formula>
    </cfRule>
  </conditionalFormatting>
  <conditionalFormatting sqref="AC21">
    <cfRule type="cellIs" dxfId="46"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L27">
    <cfRule type="cellIs" dxfId="42" priority="39" operator="equal">
      <formula>"Catastrófico"</formula>
    </cfRule>
    <cfRule type="cellIs" dxfId="41" priority="40" operator="equal">
      <formula>"Mayor"</formula>
    </cfRule>
    <cfRule type="cellIs" dxfId="40" priority="41" operator="equal">
      <formula>"Moderado"</formula>
    </cfRule>
    <cfRule type="cellIs" dxfId="39" priority="42" operator="equal">
      <formula>"Menor"</formula>
    </cfRule>
    <cfRule type="cellIs" dxfId="38" priority="43" operator="equal">
      <formula>"Leve"</formula>
    </cfRule>
  </conditionalFormatting>
  <conditionalFormatting sqref="H27">
    <cfRule type="cellIs" dxfId="37" priority="34" operator="equal">
      <formula>"Muy Alta"</formula>
    </cfRule>
    <cfRule type="cellIs" dxfId="36" priority="35" operator="equal">
      <formula>"Alta"</formula>
    </cfRule>
    <cfRule type="cellIs" dxfId="35" priority="36" operator="equal">
      <formula>"Media"</formula>
    </cfRule>
    <cfRule type="cellIs" dxfId="34" priority="37" operator="equal">
      <formula>"Baja"</formula>
    </cfRule>
    <cfRule type="cellIs" dxfId="33" priority="38" operator="equal">
      <formula>"Muy Baja"</formula>
    </cfRule>
  </conditionalFormatting>
  <conditionalFormatting sqref="N27">
    <cfRule type="cellIs" dxfId="32" priority="30" operator="equal">
      <formula>"Extremo"</formula>
    </cfRule>
    <cfRule type="cellIs" dxfId="31" priority="31" operator="equal">
      <formula>"Alto"</formula>
    </cfRule>
    <cfRule type="cellIs" dxfId="30" priority="32" operator="equal">
      <formula>"Moderado"</formula>
    </cfRule>
    <cfRule type="cellIs" dxfId="29" priority="33" operator="equal">
      <formula>"Bajo"</formula>
    </cfRule>
  </conditionalFormatting>
  <conditionalFormatting sqref="K27:K32">
    <cfRule type="containsText" dxfId="28" priority="29" operator="containsText" text="❌">
      <formula>NOT(ISERROR(SEARCH("❌",K27)))</formula>
    </cfRule>
  </conditionalFormatting>
  <conditionalFormatting sqref="Y27 Y29:Y32">
    <cfRule type="cellIs" dxfId="27" priority="24" operator="equal">
      <formula>"Muy Alta"</formula>
    </cfRule>
    <cfRule type="cellIs" dxfId="26" priority="25" operator="equal">
      <formula>"Alta"</formula>
    </cfRule>
    <cfRule type="cellIs" dxfId="25" priority="26" operator="equal">
      <formula>"Media"</formula>
    </cfRule>
    <cfRule type="cellIs" dxfId="24" priority="27" operator="equal">
      <formula>"Baja"</formula>
    </cfRule>
    <cfRule type="cellIs" dxfId="23" priority="28" operator="equal">
      <formula>"Muy Baja"</formula>
    </cfRule>
  </conditionalFormatting>
  <conditionalFormatting sqref="AA27 AA29:AA32">
    <cfRule type="cellIs" dxfId="22" priority="19" operator="equal">
      <formula>"Catastrófico"</formula>
    </cfRule>
    <cfRule type="cellIs" dxfId="21" priority="20" operator="equal">
      <formula>"Mayor"</formula>
    </cfRule>
    <cfRule type="cellIs" dxfId="20" priority="21" operator="equal">
      <formula>"Moderado"</formula>
    </cfRule>
    <cfRule type="cellIs" dxfId="19" priority="22" operator="equal">
      <formula>"Menor"</formula>
    </cfRule>
    <cfRule type="cellIs" dxfId="18" priority="23" operator="equal">
      <formula>"Leve"</formula>
    </cfRule>
  </conditionalFormatting>
  <conditionalFormatting sqref="AC27 AC29:AC32">
    <cfRule type="cellIs" dxfId="17" priority="15" operator="equal">
      <formula>"Extremo"</formula>
    </cfRule>
    <cfRule type="cellIs" dxfId="16" priority="16" operator="equal">
      <formula>"Alto"</formula>
    </cfRule>
    <cfRule type="cellIs" dxfId="15" priority="17" operator="equal">
      <formula>"Moderado"</formula>
    </cfRule>
    <cfRule type="cellIs" dxfId="14" priority="18" operator="equal">
      <formula>"Bajo"</formula>
    </cfRule>
  </conditionalFormatting>
  <conditionalFormatting sqref="Y28">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A28">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C28">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9">
        <x14:dataValidation type="custom" allowBlank="1" showInputMessage="1" showErrorMessage="1" error="Recuerde que las acciones se generan bajo la medida de mitigar el riesgo">
          <x14:formula1>
            <xm:f>IF(OR(AD23='F:\ESCRITORIO\respaldo\anticorrupción\2023\mapas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Tratamiento'!#REF!),ISBLANK(AD23),ISTEXT(AD23))</xm:f>
          </x14:formula1>
          <xm:sqref>AF22</xm:sqref>
        </x14:dataValidation>
        <x14:dataValidation type="custom" allowBlank="1" showInputMessage="1" showErrorMessage="1" error="Recuerde que las acciones se generan bajo la medida de mitigar el riesgo">
          <x14:formula1>
            <xm:f>IF(OR(AD10='F:\ESCRITORIO\respaldo\anticorrupción\2023\mapas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Tratamiento'!#REF!),ISBLANK(AD10),ISTEXT(AD10))</xm:f>
          </x14:formula1>
          <xm:sqref>AF10:AF21 AF24:AF68</xm:sqref>
        </x14:dataValidation>
        <x14:dataValidation type="custom" allowBlank="1" showInputMessage="1" showErrorMessage="1" error="Recuerde que las acciones se generan bajo la medida de mitigar el riesgo">
          <x14:formula1>
            <xm:f>IF(OR(AD23='F:\ESCRITORIO\respaldo\anticorrupción\2023\mapas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Tratamiento'!#REF!),ISBLANK(AD23),ISTEXT(AD23))</xm:f>
          </x14:formula1>
          <xm:sqref>AE22</xm:sqref>
        </x14:dataValidation>
        <x14:dataValidation type="custom" allowBlank="1" showInputMessage="1" showErrorMessage="1" error="Recuerde que las acciones se generan bajo la medida de mitigar el riesgo">
          <x14:formula1>
            <xm:f>IF(OR(AD10='F:\ESCRITORIO\respaldo\anticorrupción\2023\mapas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Tratamiento'!#REF!),ISBLANK(AD10),ISTEXT(AD10))</xm:f>
          </x14:formula1>
          <xm:sqref>AE10:AE21 AE24:AE68</xm:sqref>
        </x14:dataValidation>
        <x14:dataValidation type="custom" allowBlank="1" showInputMessage="1" showErrorMessage="1" error="Recuerde que las acciones se generan bajo la medida de mitigar el riesgo">
          <x14:formula1>
            <xm:f>IF(OR(AD23='F:\ESCRITORIO\respaldo\anticorrupción\2023\mapas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Tratamiento'!#REF!),ISBLANK(AD23),ISTEXT(AD23))</xm:f>
          </x14:formula1>
          <xm:sqref>AG22</xm:sqref>
        </x14:dataValidation>
        <x14:dataValidation type="custom" allowBlank="1" showInputMessage="1" showErrorMessage="1" error="Recuerde que las acciones se generan bajo la medida de mitigar el riesgo">
          <x14:formula1>
            <xm:f>IF(OR(AD10='F:\ESCRITORIO\respaldo\anticorrupción\2023\mapas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Tratamiento'!#REF!),ISBLANK(AD10),ISTEXT(AD10))</xm:f>
          </x14:formula1>
          <xm:sqref>AG10:AG21 AG24:AG68</xm:sqref>
        </x14:dataValidation>
        <x14:dataValidation type="custom" allowBlank="1" showInputMessage="1" showErrorMessage="1" error="Recuerde que las acciones se generan bajo la medida de mitigar el riesgo">
          <x14:formula1>
            <xm:f>IF(OR(AD23='F:\ESCRITORIO\respaldo\anticorrupción\2023\mapas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Tratamiento'!#REF!,AD23='F:\ESCRITORIO\respaldo\anticorrupción\2023\mapas de riesgos por procesos\[1. Matriz mapa riesgos 2023 CONTROL INTERNO DE GESTION FINAL.xlsx]Opciones Tratamiento'!#REF!),ISBLANK(AD23),ISTEXT(AD23))</xm:f>
          </x14:formula1>
          <xm:sqref>AH22</xm:sqref>
        </x14:dataValidation>
        <x14:dataValidation type="list" allowBlank="1" showInputMessage="1" showErrorMessage="1">
          <x14:formula1>
            <xm:f>'F:\ESCRITORIO\respaldo\anticorrupción\2023\mapas de riesgos por procesos\[1. Matriz mapa riesgos 2023 CONTROL INTERNO DE GESTION FINAL.xlsx]Tabla Impacto'!#REF!</xm:f>
          </x14:formula1>
          <xm:sqref>J10:J68</xm:sqref>
        </x14:dataValidation>
        <x14:dataValidation type="list" allowBlank="1" showInputMessage="1" showErrorMessage="1">
          <x14:formula1>
            <xm:f>'F:\ESCRITORIO\respaldo\anticorrupción\2023\mapas de riesgos por procesos\[1. Matriz mapa riesgos 2023 CONTROL INTERNO DE GESTION FINAL.xlsx]Opciones Tratamiento'!#REF!</xm:f>
          </x14:formula1>
          <xm:sqref>AD10:AD68</xm:sqref>
        </x14:dataValidation>
        <x14:dataValidation type="list" allowBlank="1" showInputMessage="1" showErrorMessage="1">
          <x14:formula1>
            <xm:f>'F:\ESCRITORIO\respaldo\anticorrupción\2023\mapas de riesgos por procesos\[1. Matriz mapa riesgos 2023 CONTROL INTERNO DE GESTION FINAL.xlsx]Opciones Tratamiento'!#REF!</xm:f>
          </x14:formula1>
          <xm:sqref>B10:B68</xm:sqref>
        </x14:dataValidation>
        <x14:dataValidation type="list" allowBlank="1" showInputMessage="1" showErrorMessage="1">
          <x14:formula1>
            <xm:f>'F:\ESCRITORIO\respaldo\anticorrupción\2023\mapas de riesgos por procesos\[1. Matriz mapa riesgos 2023 CONTROL INTERNO DE GESTION FINAL.xlsx]Opciones Tratamiento'!#REF!</xm:f>
          </x14:formula1>
          <xm:sqref>F10:F68</xm:sqref>
        </x14:dataValidation>
        <x14:dataValidation type="list" allowBlank="1" showInputMessage="1" showErrorMessage="1">
          <x14:formula1>
            <xm:f>'F:\ESCRITORIO\respaldo\anticorrupción\2023\mapas de riesgos por procesos\[1. Matriz mapa riesgos 2023 CONTROL INTERNO DE GESTION FINAL.xlsx]Tabla Valoración controles'!#REF!</xm:f>
          </x14:formula1>
          <xm:sqref>W10:W68</xm:sqref>
        </x14:dataValidation>
        <x14:dataValidation type="list" allowBlank="1" showInputMessage="1" showErrorMessage="1">
          <x14:formula1>
            <xm:f>'F:\ESCRITORIO\respaldo\anticorrupción\2023\mapas de riesgos por procesos\[1. Matriz mapa riesgos 2023 CONTROL INTERNO DE GESTION FINAL.xlsx]Tabla Valoración controles'!#REF!</xm:f>
          </x14:formula1>
          <xm:sqref>V10:V68</xm:sqref>
        </x14:dataValidation>
        <x14:dataValidation type="list" allowBlank="1" showInputMessage="1" showErrorMessage="1">
          <x14:formula1>
            <xm:f>'F:\ESCRITORIO\respaldo\anticorrupción\2023\mapas de riesgos por procesos\[1. Matriz mapa riesgos 2023 CONTROL INTERNO DE GESTION FINAL.xlsx]Tabla Valoración controles'!#REF!</xm:f>
          </x14:formula1>
          <xm:sqref>U10:U68</xm:sqref>
        </x14:dataValidation>
        <x14:dataValidation type="list" allowBlank="1" showInputMessage="1" showErrorMessage="1">
          <x14:formula1>
            <xm:f>'F:\ESCRITORIO\respaldo\anticorrupción\2023\mapas de riesgos por procesos\[1. Matriz mapa riesgos 2023 CONTROL INTERNO DE GESTION FINAL.xlsx]Tabla Valoración controles'!#REF!</xm:f>
          </x14:formula1>
          <xm:sqref>S10:S68</xm:sqref>
        </x14:dataValidation>
        <x14:dataValidation type="list" allowBlank="1" showInputMessage="1" showErrorMessage="1">
          <x14:formula1>
            <xm:f>'F:\ESCRITORIO\respaldo\anticorrupción\2023\mapas de riesgos por procesos\[1. Matriz mapa riesgos 2023 CONTROL INTERNO DE GESTION FINAL.xlsx]Tabla Valoración controles'!#REF!</xm:f>
          </x14:formula1>
          <xm:sqref>R10:R68</xm:sqref>
        </x14:dataValidation>
        <x14:dataValidation type="custom" allowBlank="1" showInputMessage="1" showErrorMessage="1" error="Recuerde que las acciones se generan bajo la medida de mitigar el riesgo">
          <x14:formula1>
            <xm:f>IF(OR(AD10='F:\ESCRITORIO\respaldo\anticorrupción\2023\mapas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Tratamiento'!#REF!),ISBLANK(AD10),ISTEXT(AD10))</xm:f>
          </x14:formula1>
          <xm:sqref>AI18:AI68 AI10:AI16</xm:sqref>
        </x14:dataValidation>
        <x14:dataValidation type="custom" allowBlank="1" showInputMessage="1" showErrorMessage="1" error="Recuerde que las acciones se generan bajo la medida de mitigar el riesgo">
          <x14:formula1>
            <xm:f>IF(OR(AD10='F:\ESCRITORIO\respaldo\anticorrupción\2023\mapas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Tratamiento'!#REF!,AD10='F:\ESCRITORIO\respaldo\anticorrupción\2023\mapas de riesgos por procesos\[1. Matriz mapa riesgos 2023 CONTROL INTERNO DE GESTION FINAL.xlsx]Opciones Tratamiento'!#REF!),ISBLANK(AD10),ISTEXT(AD10))</xm:f>
          </x14:formula1>
          <xm:sqref>AI17 AH10:AH21 AH24:AH68</xm:sqref>
        </x14:dataValidation>
        <x14:dataValidation type="list" allowBlank="1" showInputMessage="1" showErrorMessage="1">
          <x14:formula1>
            <xm:f>'F:\ESCRITORIO\respaldo\anticorrupción\2023\mapas de riesgos por procesos\[1. Matriz mapa riesgos 2023 CONTROL INTERNO DE GESTION FINAL.xlsx]Opciones Tratamiento'!#REF!</xm:f>
          </x14:formula1>
          <xm:sqref>AJ10:AJ13 AJ15:AJ19 AJ21:AJ22 AJ24:AJ25 AJ27:AJ28 AJ30:AJ31 AJ33:AJ34 AJ36:AJ37 AJ39:AJ40 AJ42:AJ43 AJ45:AJ46 AJ48:AJ49 AJ51:AJ52 AJ54:AJ55 AJ57:AJ58 AJ60:AJ61 AJ63:AJ64 AJ66:AJ67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3"/>
  <sheetViews>
    <sheetView topLeftCell="A10" workbookViewId="0">
      <selection activeCell="AH10" sqref="AH10"/>
    </sheetView>
  </sheetViews>
  <sheetFormatPr baseColWidth="10" defaultColWidth="11.42578125" defaultRowHeight="25.5" x14ac:dyDescent="0.35"/>
  <cols>
    <col min="1" max="1" width="5.85546875" style="217" bestFit="1" customWidth="1"/>
    <col min="2" max="2" width="67.85546875" style="217" customWidth="1"/>
    <col min="3" max="3" width="34.7109375" style="217" customWidth="1"/>
    <col min="4" max="4" width="38.28515625" style="217" customWidth="1"/>
    <col min="5" max="5" width="115.85546875" style="182" customWidth="1"/>
    <col min="6" max="6" width="55.5703125" style="216" customWidth="1"/>
    <col min="7" max="7" width="34.42578125" style="216" customWidth="1"/>
    <col min="8" max="8" width="30.5703125" style="182" customWidth="1"/>
    <col min="9" max="9" width="28.42578125" style="182" customWidth="1"/>
    <col min="10" max="10" width="27.28515625" style="182" bestFit="1" customWidth="1"/>
    <col min="11" max="11" width="30.5703125" style="182" hidden="1" customWidth="1"/>
    <col min="12" max="14" width="30.28515625" style="182" customWidth="1"/>
    <col min="15" max="15" width="5.85546875" style="182" customWidth="1"/>
    <col min="16" max="16" width="110.85546875" style="182" customWidth="1"/>
    <col min="17" max="17" width="32.140625" style="182" customWidth="1"/>
    <col min="18" max="18" width="6.85546875" style="182" customWidth="1"/>
    <col min="19" max="19" width="5" style="182" customWidth="1"/>
    <col min="20" max="20" width="10" style="182" bestFit="1" customWidth="1"/>
    <col min="21" max="23" width="11.140625" style="182" bestFit="1" customWidth="1"/>
    <col min="24" max="24" width="38.28515625" style="182" hidden="1" customWidth="1"/>
    <col min="25" max="25" width="8.7109375" style="182" customWidth="1"/>
    <col min="26" max="26" width="10.42578125" style="182" customWidth="1"/>
    <col min="27" max="27" width="18.85546875" style="182" customWidth="1"/>
    <col min="28" max="28" width="21.85546875" style="182" customWidth="1"/>
    <col min="29" max="29" width="8.42578125" style="182" customWidth="1"/>
    <col min="30" max="30" width="12.5703125" style="182" customWidth="1"/>
    <col min="31" max="31" width="36.7109375" style="182" customWidth="1"/>
    <col min="32" max="32" width="22.140625" style="182" customWidth="1"/>
    <col min="33" max="33" width="16.85546875" style="182" customWidth="1"/>
    <col min="34" max="34" width="17.5703125" style="182" customWidth="1"/>
    <col min="35" max="35" width="26.85546875" style="182" customWidth="1"/>
    <col min="36" max="36" width="21" style="182" customWidth="1"/>
    <col min="37" max="16384" width="11.42578125" style="182"/>
  </cols>
  <sheetData>
    <row r="1" spans="1:68" x14ac:dyDescent="0.35">
      <c r="A1" s="431" t="s">
        <v>0</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3"/>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row>
    <row r="2" spans="1:68" x14ac:dyDescent="0.35">
      <c r="A2" s="42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5"/>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row>
    <row r="3" spans="1:68" x14ac:dyDescent="0.35">
      <c r="A3" s="183"/>
      <c r="B3" s="184"/>
      <c r="C3" s="183"/>
      <c r="D3" s="183"/>
      <c r="E3" s="181"/>
      <c r="F3" s="185"/>
      <c r="G3" s="185"/>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row>
    <row r="4" spans="1:68" x14ac:dyDescent="0.35">
      <c r="A4" s="426" t="s">
        <v>1</v>
      </c>
      <c r="B4" s="427"/>
      <c r="C4" s="436" t="s">
        <v>279</v>
      </c>
      <c r="D4" s="437"/>
      <c r="E4" s="437"/>
      <c r="F4" s="437"/>
      <c r="G4" s="437"/>
      <c r="H4" s="437"/>
      <c r="I4" s="437"/>
      <c r="J4" s="437"/>
      <c r="K4" s="437"/>
      <c r="L4" s="437"/>
      <c r="M4" s="437"/>
      <c r="N4" s="438"/>
      <c r="O4" s="439"/>
      <c r="P4" s="439"/>
      <c r="Q4" s="439"/>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row>
    <row r="5" spans="1:68" x14ac:dyDescent="0.35">
      <c r="A5" s="426" t="s">
        <v>3</v>
      </c>
      <c r="B5" s="427"/>
      <c r="C5" s="428" t="s">
        <v>280</v>
      </c>
      <c r="D5" s="429"/>
      <c r="E5" s="429"/>
      <c r="F5" s="429"/>
      <c r="G5" s="429"/>
      <c r="H5" s="429"/>
      <c r="I5" s="429"/>
      <c r="J5" s="429"/>
      <c r="K5" s="429"/>
      <c r="L5" s="429"/>
      <c r="M5" s="429"/>
      <c r="N5" s="430"/>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row>
    <row r="6" spans="1:68" x14ac:dyDescent="0.35">
      <c r="A6" s="426" t="s">
        <v>5</v>
      </c>
      <c r="B6" s="427"/>
      <c r="C6" s="428" t="s">
        <v>281</v>
      </c>
      <c r="D6" s="429"/>
      <c r="E6" s="429"/>
      <c r="F6" s="429"/>
      <c r="G6" s="429"/>
      <c r="H6" s="429"/>
      <c r="I6" s="429"/>
      <c r="J6" s="429"/>
      <c r="K6" s="429"/>
      <c r="L6" s="429"/>
      <c r="M6" s="429"/>
      <c r="N6" s="430"/>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row>
    <row r="7" spans="1:68" x14ac:dyDescent="0.35">
      <c r="A7" s="414" t="s">
        <v>7</v>
      </c>
      <c r="B7" s="415"/>
      <c r="C7" s="415"/>
      <c r="D7" s="415"/>
      <c r="E7" s="415"/>
      <c r="F7" s="415"/>
      <c r="G7" s="416"/>
      <c r="H7" s="414" t="s">
        <v>8</v>
      </c>
      <c r="I7" s="415"/>
      <c r="J7" s="415"/>
      <c r="K7" s="415"/>
      <c r="L7" s="415"/>
      <c r="M7" s="415"/>
      <c r="N7" s="416"/>
      <c r="O7" s="414" t="s">
        <v>9</v>
      </c>
      <c r="P7" s="415"/>
      <c r="Q7" s="415"/>
      <c r="R7" s="415"/>
      <c r="S7" s="415"/>
      <c r="T7" s="415"/>
      <c r="U7" s="415"/>
      <c r="V7" s="415"/>
      <c r="W7" s="416"/>
      <c r="X7" s="414" t="s">
        <v>10</v>
      </c>
      <c r="Y7" s="415"/>
      <c r="Z7" s="415"/>
      <c r="AA7" s="415"/>
      <c r="AB7" s="415"/>
      <c r="AC7" s="415"/>
      <c r="AD7" s="416"/>
      <c r="AE7" s="414" t="s">
        <v>11</v>
      </c>
      <c r="AF7" s="415"/>
      <c r="AG7" s="415"/>
      <c r="AH7" s="415"/>
      <c r="AI7" s="415"/>
      <c r="AJ7" s="416"/>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row>
    <row r="8" spans="1:68" x14ac:dyDescent="0.35">
      <c r="A8" s="417" t="s">
        <v>12</v>
      </c>
      <c r="B8" s="419" t="s">
        <v>13</v>
      </c>
      <c r="C8" s="412" t="s">
        <v>14</v>
      </c>
      <c r="D8" s="412" t="s">
        <v>15</v>
      </c>
      <c r="E8" s="420" t="s">
        <v>16</v>
      </c>
      <c r="F8" s="411" t="s">
        <v>17</v>
      </c>
      <c r="G8" s="412" t="s">
        <v>18</v>
      </c>
      <c r="H8" s="422" t="s">
        <v>19</v>
      </c>
      <c r="I8" s="423" t="s">
        <v>20</v>
      </c>
      <c r="J8" s="411" t="s">
        <v>21</v>
      </c>
      <c r="K8" s="411" t="s">
        <v>22</v>
      </c>
      <c r="L8" s="425" t="s">
        <v>23</v>
      </c>
      <c r="M8" s="423" t="s">
        <v>20</v>
      </c>
      <c r="N8" s="412" t="s">
        <v>24</v>
      </c>
      <c r="O8" s="409" t="s">
        <v>25</v>
      </c>
      <c r="P8" s="404" t="s">
        <v>26</v>
      </c>
      <c r="Q8" s="411" t="s">
        <v>27</v>
      </c>
      <c r="R8" s="404" t="s">
        <v>28</v>
      </c>
      <c r="S8" s="404"/>
      <c r="T8" s="404"/>
      <c r="U8" s="404"/>
      <c r="V8" s="404"/>
      <c r="W8" s="404"/>
      <c r="X8" s="408" t="s">
        <v>29</v>
      </c>
      <c r="Y8" s="408" t="s">
        <v>30</v>
      </c>
      <c r="Z8" s="408" t="s">
        <v>20</v>
      </c>
      <c r="AA8" s="408" t="s">
        <v>31</v>
      </c>
      <c r="AB8" s="408" t="s">
        <v>20</v>
      </c>
      <c r="AC8" s="408" t="s">
        <v>32</v>
      </c>
      <c r="AD8" s="409" t="s">
        <v>33</v>
      </c>
      <c r="AE8" s="404" t="s">
        <v>11</v>
      </c>
      <c r="AF8" s="404" t="s">
        <v>34</v>
      </c>
      <c r="AG8" s="413" t="s">
        <v>35</v>
      </c>
      <c r="AH8" s="413" t="s">
        <v>36</v>
      </c>
      <c r="AI8" s="404" t="s">
        <v>37</v>
      </c>
      <c r="AJ8" s="404" t="s">
        <v>38</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row>
    <row r="9" spans="1:68" s="189" customFormat="1" ht="135" x14ac:dyDescent="0.25">
      <c r="A9" s="418"/>
      <c r="B9" s="419"/>
      <c r="C9" s="404"/>
      <c r="D9" s="404"/>
      <c r="E9" s="421"/>
      <c r="F9" s="412"/>
      <c r="G9" s="404"/>
      <c r="H9" s="412"/>
      <c r="I9" s="424"/>
      <c r="J9" s="412"/>
      <c r="K9" s="412"/>
      <c r="L9" s="424"/>
      <c r="M9" s="424"/>
      <c r="N9" s="404"/>
      <c r="O9" s="410"/>
      <c r="P9" s="404"/>
      <c r="Q9" s="412"/>
      <c r="R9" s="186" t="s">
        <v>39</v>
      </c>
      <c r="S9" s="186" t="s">
        <v>40</v>
      </c>
      <c r="T9" s="186" t="s">
        <v>41</v>
      </c>
      <c r="U9" s="187" t="s">
        <v>42</v>
      </c>
      <c r="V9" s="187" t="s">
        <v>43</v>
      </c>
      <c r="W9" s="187" t="s">
        <v>44</v>
      </c>
      <c r="X9" s="408"/>
      <c r="Y9" s="408"/>
      <c r="Z9" s="408"/>
      <c r="AA9" s="408"/>
      <c r="AB9" s="408"/>
      <c r="AC9" s="408"/>
      <c r="AD9" s="410"/>
      <c r="AE9" s="404"/>
      <c r="AF9" s="404"/>
      <c r="AG9" s="413"/>
      <c r="AH9" s="413"/>
      <c r="AI9" s="404"/>
      <c r="AJ9" s="404"/>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row>
    <row r="10" spans="1:68" s="213" customFormat="1" ht="204" x14ac:dyDescent="0.25">
      <c r="A10" s="190">
        <v>1</v>
      </c>
      <c r="B10" s="102" t="s">
        <v>132</v>
      </c>
      <c r="C10" s="191" t="s">
        <v>282</v>
      </c>
      <c r="D10" s="191" t="s">
        <v>283</v>
      </c>
      <c r="E10" s="192" t="s">
        <v>284</v>
      </c>
      <c r="F10" s="103" t="s">
        <v>49</v>
      </c>
      <c r="G10" s="193">
        <v>10000</v>
      </c>
      <c r="H10" s="194" t="s">
        <v>182</v>
      </c>
      <c r="I10" s="195">
        <v>1</v>
      </c>
      <c r="J10" s="196" t="s">
        <v>285</v>
      </c>
      <c r="K10" s="197" t="str">
        <f>IF(NOT(ISERROR(MATCH(J10,'[2]Tabla Impacto'!$B$221:$B$223,0))),'[2]Tabla Impacto'!$F$223&amp;"Por favor no seleccionar los criterios de impacto(Afectación Económica o presupuestal y Pérdida Reputacional)",J10)</f>
        <v>Pérdida Reputacional</v>
      </c>
      <c r="L10" s="198" t="s">
        <v>286</v>
      </c>
      <c r="M10" s="197">
        <f>IF(L10="","",IF(L10="Leve",0.2,IF(L10="Menor",0.4,IF(L10="Moderado",0.6,IF(L10="Mayor",0.8,IF(L10="Catastrófico",1,))))))</f>
        <v>0.2</v>
      </c>
      <c r="N10" s="19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200">
        <v>1</v>
      </c>
      <c r="P10" s="201" t="s">
        <v>287</v>
      </c>
      <c r="Q10" s="202" t="str">
        <f>IF(OR(R10="Preventivo",R10="Detectivo"),"Probabilidad",IF(R10="Correctivo","Impacto",""))</f>
        <v>Probabilidad</v>
      </c>
      <c r="R10" s="64" t="s">
        <v>52</v>
      </c>
      <c r="S10" s="64" t="s">
        <v>53</v>
      </c>
      <c r="T10" s="65" t="str">
        <f>IF(AND(R10="Preventivo",S10="Automático"),"50%",IF(AND(R10="Preventivo",S10="Manual"),"40%",IF(AND(R10="Detectivo",S10="Automático"),"40%",IF(AND(R10="Detectivo",S10="Manual"),"30%",IF(AND(R10="Correctivo",S10="Automático"),"35%",IF(AND(R10="Correctivo",S10="Manual"),"25%",""))))))</f>
        <v>40%</v>
      </c>
      <c r="U10" s="64" t="s">
        <v>79</v>
      </c>
      <c r="V10" s="64" t="s">
        <v>55</v>
      </c>
      <c r="W10" s="64" t="s">
        <v>80</v>
      </c>
      <c r="X10" s="203">
        <f>IFERROR(IF(Q10="Probabilidad",(I10-(+I10*T10)),IF(Q10="Impacto",I10,"")),"")</f>
        <v>0.6</v>
      </c>
      <c r="Y10" s="204" t="str">
        <f>IFERROR(IF(X10="","",IF(X10&lt;=0.2,"Muy Baja",IF(X10&lt;=0.4,"Baja",IF(X10&lt;=0.6,"Media",IF(X10&lt;=0.8,"Alta","Muy Alta"))))),"")</f>
        <v>Media</v>
      </c>
      <c r="Z10" s="205">
        <f>+X10</f>
        <v>0.6</v>
      </c>
      <c r="AA10" s="204" t="str">
        <f>IFERROR(IF(AB10="","",IF(AB10&lt;=0.2,"Leve",IF(AB10&lt;=0.4,"Menor",IF(AB10&lt;=0.6,"Moderado",IF(AB10&lt;=0.8,"Mayor","Catastrófico"))))),"")</f>
        <v>Leve</v>
      </c>
      <c r="AB10" s="206">
        <f>IFERROR(IF(Q10="Impacto",(M10-(+M10*T10)),IF(Q10="Probabilidad",M10,"")),"")</f>
        <v>0.2</v>
      </c>
      <c r="AC10" s="20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208" t="s">
        <v>150</v>
      </c>
      <c r="AE10" s="209" t="s">
        <v>288</v>
      </c>
      <c r="AF10" s="209" t="s">
        <v>289</v>
      </c>
      <c r="AG10" s="210"/>
      <c r="AH10" s="210"/>
      <c r="AI10" s="209" t="s">
        <v>290</v>
      </c>
      <c r="AJ10" s="211" t="s">
        <v>60</v>
      </c>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row>
    <row r="11" spans="1:68" x14ac:dyDescent="0.35">
      <c r="A11" s="214"/>
      <c r="B11" s="405" t="s">
        <v>291</v>
      </c>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7"/>
    </row>
    <row r="13" spans="1:68" x14ac:dyDescent="0.35">
      <c r="A13" s="182"/>
      <c r="B13" s="215" t="s">
        <v>129</v>
      </c>
      <c r="C13" s="182"/>
      <c r="D13" s="182"/>
      <c r="F13" s="182"/>
    </row>
  </sheetData>
  <mergeCells count="45">
    <mergeCell ref="O7:W7"/>
    <mergeCell ref="A1:AJ2"/>
    <mergeCell ref="A4:B4"/>
    <mergeCell ref="C4:N4"/>
    <mergeCell ref="O4:Q4"/>
    <mergeCell ref="A5:B5"/>
    <mergeCell ref="C5:N5"/>
    <mergeCell ref="L8:L9"/>
    <mergeCell ref="M8:M9"/>
    <mergeCell ref="A6:B6"/>
    <mergeCell ref="C6:N6"/>
    <mergeCell ref="A7:G7"/>
    <mergeCell ref="H7:N7"/>
    <mergeCell ref="AH8:AH9"/>
    <mergeCell ref="AI8:AI9"/>
    <mergeCell ref="AE7:AJ7"/>
    <mergeCell ref="A8:A9"/>
    <mergeCell ref="B8:B9"/>
    <mergeCell ref="C8:C9"/>
    <mergeCell ref="D8:D9"/>
    <mergeCell ref="E8:E9"/>
    <mergeCell ref="F8:F9"/>
    <mergeCell ref="G8:G9"/>
    <mergeCell ref="H8:H9"/>
    <mergeCell ref="I8:I9"/>
    <mergeCell ref="X7:AD7"/>
    <mergeCell ref="Z8:Z9"/>
    <mergeCell ref="J8:J9"/>
    <mergeCell ref="K8:K9"/>
    <mergeCell ref="AJ8:AJ9"/>
    <mergeCell ref="B11:AJ11"/>
    <mergeCell ref="AA8:AA9"/>
    <mergeCell ref="AB8:AB9"/>
    <mergeCell ref="AC8:AC9"/>
    <mergeCell ref="AD8:AD9"/>
    <mergeCell ref="AE8:AE9"/>
    <mergeCell ref="AF8:AF9"/>
    <mergeCell ref="P8:P9"/>
    <mergeCell ref="Q8:Q9"/>
    <mergeCell ref="R8:W8"/>
    <mergeCell ref="X8:X9"/>
    <mergeCell ref="Y8:Y9"/>
    <mergeCell ref="N8:N9"/>
    <mergeCell ref="O8:O9"/>
    <mergeCell ref="AG8:AG9"/>
  </mergeCells>
  <conditionalFormatting sqref="H10 Y10">
    <cfRule type="cellIs" dxfId="2159" priority="11" operator="equal">
      <formula>"Muy Alta"</formula>
    </cfRule>
    <cfRule type="cellIs" dxfId="2158" priority="12" operator="equal">
      <formula>"Alta"</formula>
    </cfRule>
    <cfRule type="cellIs" dxfId="2157" priority="13" operator="equal">
      <formula>"Media"</formula>
    </cfRule>
    <cfRule type="cellIs" dxfId="2156" priority="14" operator="equal">
      <formula>"Baja"</formula>
    </cfRule>
    <cfRule type="cellIs" dxfId="2155" priority="15" operator="equal">
      <formula>"Muy Baja"</formula>
    </cfRule>
  </conditionalFormatting>
  <conditionalFormatting sqref="L10 AA10">
    <cfRule type="cellIs" dxfId="2154" priority="6" operator="equal">
      <formula>"Catastrófico"</formula>
    </cfRule>
    <cfRule type="cellIs" dxfId="2153" priority="7" operator="equal">
      <formula>"Mayor"</formula>
    </cfRule>
    <cfRule type="cellIs" dxfId="2152" priority="8" operator="equal">
      <formula>"Moderado"</formula>
    </cfRule>
    <cfRule type="cellIs" dxfId="2151" priority="9" operator="equal">
      <formula>"Menor"</formula>
    </cfRule>
    <cfRule type="cellIs" dxfId="2150" priority="10" operator="equal">
      <formula>"Leve"</formula>
    </cfRule>
  </conditionalFormatting>
  <conditionalFormatting sqref="N10 AC10">
    <cfRule type="cellIs" dxfId="2149" priority="2" operator="equal">
      <formula>"Extremo"</formula>
    </cfRule>
    <cfRule type="cellIs" dxfId="2148" priority="3" operator="equal">
      <formula>"Alto"</formula>
    </cfRule>
    <cfRule type="cellIs" dxfId="2147" priority="4" operator="equal">
      <formula>"Moderado"</formula>
    </cfRule>
    <cfRule type="cellIs" dxfId="2146" priority="5" operator="equal">
      <formula>"Bajo"</formula>
    </cfRule>
  </conditionalFormatting>
  <conditionalFormatting sqref="K10">
    <cfRule type="containsText" dxfId="2145"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procesos\[GESTIÓN DE LA CALIDAD  2023.xlsx]Opciones Tratamiento'!#REF!,AD10='F:\ESCRITORIO\respaldo\anticorrupción\2023\mapas de riesgos por procesos\[GESTIÓN DE LA CALIDAD  2023.xlsx]Opciones Tratamiento'!#REF!,AD10='F:\ESCRITORIO\respaldo\anticorrupción\2023\mapas de riesgos por procesos\[GESTIÓN DE LA CALIDAD  2023.xlsx]Opciones Tratamiento'!#REF!),ISBLANK(AD10),ISTEXT(AD10))</xm:f>
          </x14:formula1>
          <xm:sqref>AE10</xm:sqref>
        </x14:dataValidation>
        <x14:dataValidation type="list" allowBlank="1" showInputMessage="1" showErrorMessage="1">
          <x14:formula1>
            <xm:f>'F:\ESCRITORIO\respaldo\anticorrupción\2023\mapas de riesgos por procesos\[GESTIÓN DE LA CALIDAD  2023.xlsx]Opciones Tratamiento'!#REF!</xm:f>
          </x14:formula1>
          <xm:sqref>F10</xm:sqref>
        </x14:dataValidation>
        <x14:dataValidation type="custom" allowBlank="1" showInputMessage="1" showErrorMessage="1" error="Recuerde que las acciones se generan bajo la medida de mitigar el riesgo">
          <x14:formula1>
            <xm:f>IF(OR(AD10='F:\ESCRITORIO\respaldo\anticorrupción\2023\mapas de riesgos por procesos\[GESTIÓN DE LA CALIDAD  2023.xlsx]Opciones Tratamiento'!#REF!,AD10='F:\ESCRITORIO\respaldo\anticorrupción\2023\mapas de riesgos por procesos\[GESTIÓN DE LA CALIDAD  2023.xlsx]Opciones Tratamiento'!#REF!,AD10='F:\ESCRITORIO\respaldo\anticorrupción\2023\mapas de riesgos por procesos\[GESTIÓN DE LA CALIDAD  2023.xlsx]Opciones Tratamiento'!#REF!),ISBLANK(AD10),ISTEXT(AD10))</xm:f>
          </x14:formula1>
          <xm:sqref>AG10</xm:sqref>
        </x14:dataValidation>
        <x14:dataValidation type="custom" allowBlank="1" showInputMessage="1" showErrorMessage="1" error="Recuerde que las acciones se generan bajo la medida de mitigar el riesgo">
          <x14:formula1>
            <xm:f>IF(OR(AD10='F:\ESCRITORIO\respaldo\anticorrupción\2023\mapas de riesgos por procesos\[GESTIÓN DE LA CALIDAD  2023.xlsx]Opciones Tratamiento'!#REF!,AD10='F:\ESCRITORIO\respaldo\anticorrupción\2023\mapas de riesgos por procesos\[GESTIÓN DE LA CALIDAD  2023.xlsx]Opciones Tratamiento'!#REF!,AD10='F:\ESCRITORIO\respaldo\anticorrupción\2023\mapas de riesgos por procesos\[GESTIÓN DE LA CALIDAD  2023.xlsx]Opciones Tratamiento'!#REF!),ISBLANK(AD10),ISTEXT(AD10))</xm:f>
          </x14:formula1>
          <xm:sqref>AH10</xm:sqref>
        </x14:dataValidation>
        <x14:dataValidation type="custom" allowBlank="1" showInputMessage="1" showErrorMessage="1" error="Recuerde que las acciones se generan bajo la medida de mitigar el riesgo">
          <x14:formula1>
            <xm:f>IF(OR(AD10='F:\ESCRITORIO\respaldo\anticorrupción\2023\mapas de riesgos por procesos\[GESTIÓN DE LA CALIDAD  2023.xlsx]Opciones Tratamiento'!#REF!,AD10='F:\ESCRITORIO\respaldo\anticorrupción\2023\mapas de riesgos por procesos\[GESTIÓN DE LA CALIDAD  2023.xlsx]Opciones Tratamiento'!#REF!,AD10='F:\ESCRITORIO\respaldo\anticorrupción\2023\mapas de riesgos por procesos\[GESTIÓN DE LA CALIDAD  2023.xlsx]Opciones Tratamiento'!#REF!),ISBLANK(AD10),ISTEXT(AD10))</xm:f>
          </x14:formula1>
          <xm:sqref>AF10</xm:sqref>
        </x14:dataValidation>
        <x14:dataValidation type="custom" allowBlank="1" showInputMessage="1" showErrorMessage="1" error="Recuerde que las acciones se generan bajo la medida de mitigar el riesgo">
          <x14:formula1>
            <xm:f>IF(OR(AD10='F:\ESCRITORIO\respaldo\anticorrupción\2023\mapas de riesgos por procesos\[GESTIÓN DE LA CALIDAD  2023.xlsx]Opciones Tratamiento'!#REF!,AD10='F:\ESCRITORIO\respaldo\anticorrupción\2023\mapas de riesgos por procesos\[GESTIÓN DE LA CALIDAD  2023.xlsx]Opciones Tratamiento'!#REF!,AD10='F:\ESCRITORIO\respaldo\anticorrupción\2023\mapas de riesgos por procesos\[GESTIÓN DE LA CALIDAD  2023.xlsx]Opciones Tratamiento'!#REF!),ISBLANK(AD10),ISTEXT(AD10))</xm:f>
          </x14:formula1>
          <xm:sqref>AI10</xm:sqref>
        </x14:dataValidation>
        <x14:dataValidation type="list" allowBlank="1" showInputMessage="1" showErrorMessage="1">
          <x14:formula1>
            <xm:f>'F:\ESCRITORIO\respaldo\anticorrupción\2023\mapas de riesgos por procesos\[GESTIÓN DE LA CALIDAD  2023.xlsx]Tabla Impacto'!#REF!</xm:f>
          </x14:formula1>
          <xm:sqref>J10</xm:sqref>
        </x14:dataValidation>
        <x14:dataValidation type="list" allowBlank="1" showInputMessage="1" showErrorMessage="1">
          <x14:formula1>
            <xm:f>'F:\ESCRITORIO\respaldo\anticorrupción\2023\mapas de riesgos por procesos\[GESTIÓN DE LA CALIDAD  2023.xlsx]Opciones Tratamiento'!#REF!</xm:f>
          </x14:formula1>
          <xm:sqref>AD10</xm:sqref>
        </x14:dataValidation>
        <x14:dataValidation type="list" allowBlank="1" showInputMessage="1" showErrorMessage="1">
          <x14:formula1>
            <xm:f>'F:\ESCRITORIO\respaldo\anticorrupción\2023\mapas de riesgos por procesos\[GESTIÓN DE LA CALIDAD  2023.xlsx]Opciones Tratamiento'!#REF!</xm:f>
          </x14:formula1>
          <xm:sqref>B10</xm:sqref>
        </x14:dataValidation>
        <x14:dataValidation type="list" allowBlank="1" showInputMessage="1" showErrorMessage="1">
          <x14:formula1>
            <xm:f>'F:\ESCRITORIO\respaldo\anticorrupción\2023\mapas de riesgos por procesos\[GESTIÓN DE LA CALIDAD  2023.xlsx]Tabla Valoración controles'!#REF!</xm:f>
          </x14:formula1>
          <xm:sqref>W10</xm:sqref>
        </x14:dataValidation>
        <x14:dataValidation type="list" allowBlank="1" showInputMessage="1" showErrorMessage="1">
          <x14:formula1>
            <xm:f>'F:\ESCRITORIO\respaldo\anticorrupción\2023\mapas de riesgos por procesos\[GESTIÓN DE LA CALIDAD  2023.xlsx]Tabla Valoración controles'!#REF!</xm:f>
          </x14:formula1>
          <xm:sqref>V10</xm:sqref>
        </x14:dataValidation>
        <x14:dataValidation type="list" allowBlank="1" showInputMessage="1" showErrorMessage="1">
          <x14:formula1>
            <xm:f>'F:\ESCRITORIO\respaldo\anticorrupción\2023\mapas de riesgos por procesos\[GESTIÓN DE LA CALIDAD  2023.xlsx]Tabla Valoración controles'!#REF!</xm:f>
          </x14:formula1>
          <xm:sqref>U10</xm:sqref>
        </x14:dataValidation>
        <x14:dataValidation type="list" allowBlank="1" showInputMessage="1" showErrorMessage="1">
          <x14:formula1>
            <xm:f>'F:\ESCRITORIO\respaldo\anticorrupción\2023\mapas de riesgos por procesos\[GESTIÓN DE LA CALIDAD  2023.xlsx]Tabla Valoración controles'!#REF!</xm:f>
          </x14:formula1>
          <xm:sqref>S10</xm:sqref>
        </x14:dataValidation>
        <x14:dataValidation type="list" allowBlank="1" showInputMessage="1" showErrorMessage="1">
          <x14:formula1>
            <xm:f>'F:\ESCRITORIO\respaldo\anticorrupción\2023\mapas de riesgos por procesos\[GESTIÓN DE LA CALIDAD  2023.xlsx]Tabla Valoración controles'!#REF!</xm:f>
          </x14:formula1>
          <xm:sqref>R10</xm:sqref>
        </x14:dataValidation>
        <x14:dataValidation type="list" allowBlank="1" showInputMessage="1" showErrorMessage="1">
          <x14:formula1>
            <xm:f>'F:\ESCRITORIO\respaldo\anticorrupción\2023\mapas de riesgos por procesos\[GESTIÓN DE LA CALIDAD  2023.xlsx]Opciones Tratamiento'!#REF!</xm:f>
          </x14:formula1>
          <xm:sqref>AJ10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1"/>
  <sheetViews>
    <sheetView workbookViewId="0">
      <selection sqref="A1:XFD1048576"/>
    </sheetView>
  </sheetViews>
  <sheetFormatPr baseColWidth="10" defaultColWidth="11.42578125" defaultRowHeight="16.5" x14ac:dyDescent="0.3"/>
  <cols>
    <col min="1" max="1" width="4" style="39" bestFit="1" customWidth="1"/>
    <col min="2" max="2" width="67.85546875" style="39" customWidth="1"/>
    <col min="3" max="4" width="34.7109375" style="39" customWidth="1"/>
    <col min="5" max="5" width="115.85546875" style="2" customWidth="1"/>
    <col min="6" max="6" width="55.5703125" style="40" customWidth="1"/>
    <col min="7" max="7" width="34.42578125" style="2" customWidth="1"/>
    <col min="8" max="8" width="30.5703125" style="2" customWidth="1"/>
    <col min="9" max="9" width="28.42578125" style="2" customWidth="1"/>
    <col min="10" max="10" width="27.28515625" style="2" bestFit="1" customWidth="1"/>
    <col min="11" max="11" width="30.5703125" style="2" hidden="1" customWidth="1"/>
    <col min="12" max="14" width="30.28515625" style="2" customWidth="1"/>
    <col min="15" max="15" width="5.85546875" style="2" customWidth="1"/>
    <col min="16" max="16" width="110.85546875" style="2" customWidth="1"/>
    <col min="17" max="17" width="32.140625" style="2" customWidth="1"/>
    <col min="18" max="18" width="6.85546875" style="2" customWidth="1"/>
    <col min="19" max="19" width="5" style="2" customWidth="1"/>
    <col min="20" max="20" width="10" style="2" bestFit="1" customWidth="1"/>
    <col min="21" max="23" width="11.140625" style="2" bestFit="1" customWidth="1"/>
    <col min="24" max="24" width="38.28515625" style="2" hidden="1" customWidth="1"/>
    <col min="25" max="25" width="8.7109375" style="2" customWidth="1"/>
    <col min="26" max="26" width="10.42578125" style="2" customWidth="1"/>
    <col min="27" max="27" width="18.85546875" style="2" customWidth="1"/>
    <col min="28" max="28" width="21.85546875" style="2" customWidth="1"/>
    <col min="29" max="29" width="8.42578125" style="2" customWidth="1"/>
    <col min="30" max="30" width="12.5703125" style="2" customWidth="1"/>
    <col min="31" max="31" width="36.7109375"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9.75" customHeight="1" x14ac:dyDescent="0.3">
      <c r="A4" s="342" t="s">
        <v>1</v>
      </c>
      <c r="B4" s="343"/>
      <c r="C4" s="534" t="s">
        <v>130</v>
      </c>
      <c r="D4" s="535"/>
      <c r="E4" s="535"/>
      <c r="F4" s="535"/>
      <c r="G4" s="535"/>
      <c r="H4" s="535"/>
      <c r="I4" s="535"/>
      <c r="J4" s="535"/>
      <c r="K4" s="535"/>
      <c r="L4" s="535"/>
      <c r="M4" s="535"/>
      <c r="N4" s="536"/>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93.75" customHeight="1" x14ac:dyDescent="0.3">
      <c r="A5" s="342" t="s">
        <v>3</v>
      </c>
      <c r="B5" s="343"/>
      <c r="C5" s="428" t="s">
        <v>131</v>
      </c>
      <c r="D5" s="429"/>
      <c r="E5" s="429"/>
      <c r="F5" s="429"/>
      <c r="G5" s="429"/>
      <c r="H5" s="429"/>
      <c r="I5" s="429"/>
      <c r="J5" s="429"/>
      <c r="K5" s="429"/>
      <c r="L5" s="429"/>
      <c r="M5" s="429"/>
      <c r="N5" s="430"/>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342" t="s">
        <v>5</v>
      </c>
      <c r="B6" s="343"/>
      <c r="C6" s="531"/>
      <c r="D6" s="532"/>
      <c r="E6" s="532"/>
      <c r="F6" s="532"/>
      <c r="G6" s="532"/>
      <c r="H6" s="532"/>
      <c r="I6" s="532"/>
      <c r="J6" s="532"/>
      <c r="K6" s="532"/>
      <c r="L6" s="532"/>
      <c r="M6" s="532"/>
      <c r="N6" s="53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ht="21" customHeight="1"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94.5" customHeight="1"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409.5" customHeight="1" x14ac:dyDescent="0.25">
      <c r="A10" s="444">
        <v>1</v>
      </c>
      <c r="B10" s="507" t="s">
        <v>132</v>
      </c>
      <c r="C10" s="510" t="s">
        <v>133</v>
      </c>
      <c r="D10" s="510" t="s">
        <v>134</v>
      </c>
      <c r="E10" s="513" t="s">
        <v>135</v>
      </c>
      <c r="F10" s="470" t="s">
        <v>136</v>
      </c>
      <c r="G10" s="498">
        <v>800</v>
      </c>
      <c r="H10" s="485" t="str">
        <f>IF(G10&lt;=0,"",IF(G10&lt;=2,"Muy Baja",IF(G10&lt;=24,"Baja",IF(G10&lt;=500,"Media",IF(G10&lt;=5000,"Alta","Muy Alta")))))</f>
        <v>Alta</v>
      </c>
      <c r="I10" s="482">
        <f>IF(H10="","",IF(H10="Muy Baja",0.2,IF(H10="Baja",0.4,IF(H10="Media",0.6,IF(H10="Alta",0.8,IF(H10="Muy Alta",1,))))))</f>
        <v>0.8</v>
      </c>
      <c r="J10" s="501" t="s">
        <v>137</v>
      </c>
      <c r="K10" s="380" t="str">
        <f>IF(NOT(ISERROR(MATCH(J10,'[3]Tabla Impacto'!$B$221:$B$223,0))),'[3]Tabla Impacto'!$F$223&amp;"Por favor no seleccionar los criterios de impacto(Afectación Económica o presupuestal y Pérdida Reputacional)",J10)</f>
        <v xml:space="preserve">     El riesgo afecta la imagen de alguna área de la organización</v>
      </c>
      <c r="L10" s="504" t="str">
        <f>IF(OR(K10='[3]Tabla Impacto'!$C$11,K10='[3]Tabla Impacto'!$D$11),"Leve",IF(OR(K10='[3]Tabla Impacto'!$C$12,K10='[3]Tabla Impacto'!$D$12),"Menor",IF(OR(K10='[3]Tabla Impacto'!$C$13,K10='[3]Tabla Impacto'!$D$13),"Moderado",IF(OR(K10='[3]Tabla Impacto'!$C$14,K10='[3]Tabla Impacto'!$D$14),"Mayor",IF(OR(K10='[3]Tabla Impacto'!$C$15,K10='[3]Tabla Impacto'!$D$15),"Catastrófico","")))))</f>
        <v>Leve</v>
      </c>
      <c r="M10" s="479">
        <f>IF(L10="","",IF(L10="Leve",0.2,IF(L10="Menor",0.4,IF(L10="Moderado",0.6,IF(L10="Mayor",0.8,IF(L10="Catastrófico",1,))))))</f>
        <v>0.2</v>
      </c>
      <c r="N10" s="4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30">
        <v>1</v>
      </c>
      <c r="P10" s="41" t="s">
        <v>138</v>
      </c>
      <c r="Q10" s="42" t="s">
        <v>13</v>
      </c>
      <c r="R10" s="43" t="s">
        <v>139</v>
      </c>
      <c r="S10" s="43" t="s">
        <v>53</v>
      </c>
      <c r="T10" s="44" t="str">
        <f>IF(AND(R10="Preventivo",S10="Automático"),"50%",IF(AND(R10="Preventivo",S10="Manual"),"40%",IF(AND(R10="Detectivo",S10="Automático"),"40%",IF(AND(R10="Detectivo",S10="Manual"),"30%",IF(AND(R10="Correctivo",S10="Automático"),"35%",IF(AND(R10="Correctivo",S10="Manual"),"25%",""))))))</f>
        <v>25%</v>
      </c>
      <c r="U10" s="45" t="s">
        <v>79</v>
      </c>
      <c r="V10" s="45" t="s">
        <v>55</v>
      </c>
      <c r="W10" s="45" t="s">
        <v>80</v>
      </c>
      <c r="X10" s="46">
        <f>IFERROR(IF(Q10="Probabilidad",(I10-(+I10*T10)),IF(Q10="Impacto",I10,"")),"")</f>
        <v>0.8</v>
      </c>
      <c r="Y10" s="47" t="str">
        <f>IFERROR(IF(X10="","",IF(X10&lt;=0.2,"Muy Baja",IF(X10&lt;=0.4,"Baja",IF(X10&lt;=0.6,"Media",IF(X10&lt;=0.8,"Alta","Muy Alta"))))),"")</f>
        <v>Alta</v>
      </c>
      <c r="Z10" s="48">
        <f>+X10</f>
        <v>0.8</v>
      </c>
      <c r="AA10" s="47" t="str">
        <f>IFERROR(IF(AB10="","",IF(AB10&lt;=0.2,"Leve",IF(AB10&lt;=0.4,"Menor",IF(AB10&lt;=0.6,"Moderado",IF(AB10&lt;=0.8,"Mayor","Catastrófico"))))),"")</f>
        <v>Leve</v>
      </c>
      <c r="AB10" s="49">
        <f>IFERROR(IF(Q10="Impacto",(M10-(+M10*T10)),IF(Q10="Probabilidad",M10,"")),"")</f>
        <v>0.15000000000000002</v>
      </c>
      <c r="AC10" s="5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1"/>
      <c r="AE10" s="52"/>
      <c r="AF10" s="53"/>
      <c r="AG10" s="54"/>
      <c r="AH10" s="54"/>
      <c r="AI10" s="52"/>
      <c r="AJ10" s="53"/>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45" customHeight="1" x14ac:dyDescent="0.3">
      <c r="A11" s="445"/>
      <c r="B11" s="508"/>
      <c r="C11" s="511"/>
      <c r="D11" s="511"/>
      <c r="E11" s="514"/>
      <c r="F11" s="471"/>
      <c r="G11" s="499"/>
      <c r="H11" s="486"/>
      <c r="I11" s="483"/>
      <c r="J11" s="502"/>
      <c r="K11" s="381">
        <f ca="1">IF(NOT(ISERROR(MATCH(J11,_xlfn.ANCHORARRAY(E21),0))),I23&amp;"Por favor no seleccionar los criterios de impacto",J11)</f>
        <v>0</v>
      </c>
      <c r="L11" s="505"/>
      <c r="M11" s="480"/>
      <c r="N11" s="489"/>
      <c r="O11" s="30">
        <v>2</v>
      </c>
      <c r="P11" s="55" t="s">
        <v>140</v>
      </c>
      <c r="Q11" s="42" t="str">
        <f>IF(OR(R11="Preventivo",R11="Detectivo"),"Probabilidad",IF(R11="Correctivo","Impacto",""))</f>
        <v>Impacto</v>
      </c>
      <c r="R11" s="56" t="s">
        <v>139</v>
      </c>
      <c r="S11" s="57" t="s">
        <v>53</v>
      </c>
      <c r="T11" s="58" t="str">
        <f t="shared" ref="T11:T14" si="0">IF(AND(R11="Preventivo",S11="Automático"),"50%",IF(AND(R11="Preventivo",S11="Manual"),"40%",IF(AND(R11="Detectivo",S11="Automático"),"40%",IF(AND(R11="Detectivo",S11="Manual"),"30%",IF(AND(R11="Correctivo",S11="Automático"),"35%",IF(AND(R11="Correctivo",S11="Manual"),"25%",""))))))</f>
        <v>25%</v>
      </c>
      <c r="U11" s="57" t="s">
        <v>54</v>
      </c>
      <c r="V11" s="57" t="s">
        <v>141</v>
      </c>
      <c r="W11" s="57" t="s">
        <v>56</v>
      </c>
      <c r="X11" s="46">
        <f>IFERROR(IF(AND(Q10="Probabilidad",Q11="Probabilidad"),(Z10-(+Z10*T11)),IF(Q11="Probabilidad",(I10-(+I10*T11)),IF(Q11="Impacto",Z10,""))),"")</f>
        <v>0.8</v>
      </c>
      <c r="Y11" s="47" t="str">
        <f t="shared" ref="Y11:Y68" si="1">IFERROR(IF(X11="","",IF(X11&lt;=0.2,"Muy Baja",IF(X11&lt;=0.4,"Baja",IF(X11&lt;=0.6,"Media",IF(X11&lt;=0.8,"Alta","Muy Alta"))))),"")</f>
        <v>Alta</v>
      </c>
      <c r="Z11" s="48">
        <f t="shared" ref="Z11:Z14" si="2">+X11</f>
        <v>0.8</v>
      </c>
      <c r="AA11" s="47" t="str">
        <f t="shared" ref="AA11:AA68" si="3">IFERROR(IF(AB11="","",IF(AB11&lt;=0.2,"Leve",IF(AB11&lt;=0.4,"Menor",IF(AB11&lt;=0.6,"Moderado",IF(AB11&lt;=0.8,"Mayor","Catastrófico"))))),"")</f>
        <v>Leve</v>
      </c>
      <c r="AB11" s="48">
        <f>IFERROR(IF(AND(Q10="Impacto",Q11="Impacto"),(AB10-(+AB10*T11)),IF(Q11="Impacto",(M10-(+M10*T11)),IF(Q11="Probabilidad",AB10,""))),"")</f>
        <v>0.11250000000000002</v>
      </c>
      <c r="AC11" s="50" t="str">
        <f t="shared" ref="AC11:AC14"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1" t="s">
        <v>142</v>
      </c>
      <c r="AE11" s="52"/>
      <c r="AF11" s="53"/>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33.6" customHeight="1" x14ac:dyDescent="0.3">
      <c r="A12" s="445"/>
      <c r="B12" s="508"/>
      <c r="C12" s="511"/>
      <c r="D12" s="511"/>
      <c r="E12" s="514"/>
      <c r="F12" s="471"/>
      <c r="G12" s="499"/>
      <c r="H12" s="486"/>
      <c r="I12" s="483"/>
      <c r="J12" s="502"/>
      <c r="K12" s="381">
        <f ca="1">IF(NOT(ISERROR(MATCH(J12,_xlfn.ANCHORARRAY(E23),0))),I25&amp;"Por favor no seleccionar los criterios de impacto",J12)</f>
        <v>0</v>
      </c>
      <c r="L12" s="505"/>
      <c r="M12" s="480"/>
      <c r="N12" s="489"/>
      <c r="O12" s="30">
        <v>4</v>
      </c>
      <c r="P12" s="59"/>
      <c r="Q12" s="60" t="str">
        <f t="shared" ref="Q12:Q14" si="5">IF(OR(R12="Preventivo",R12="Detectivo"),"Probabilidad",IF(R12="Correctivo","Impacto",""))</f>
        <v>Probabilidad</v>
      </c>
      <c r="R12" s="57" t="s">
        <v>143</v>
      </c>
      <c r="S12" s="57" t="s">
        <v>53</v>
      </c>
      <c r="T12" s="58" t="str">
        <f t="shared" si="0"/>
        <v>30%</v>
      </c>
      <c r="U12" s="57" t="s">
        <v>79</v>
      </c>
      <c r="V12" s="57" t="s">
        <v>55</v>
      </c>
      <c r="W12" s="57" t="s">
        <v>56</v>
      </c>
      <c r="X12" s="46" t="str">
        <f>IFERROR(IF(AND(#REF!="Probabilidad",Q12="Probabilidad"),(#REF!-(+#REF!*T12)),IF(AND(#REF!="Impacto",Q12="Probabilidad"),(Z11-(+Z11*T12)),IF(Q12="Impacto",#REF!,""))),"")</f>
        <v/>
      </c>
      <c r="Y12" s="61" t="str">
        <f t="shared" si="1"/>
        <v/>
      </c>
      <c r="Z12" s="62" t="str">
        <f t="shared" si="2"/>
        <v/>
      </c>
      <c r="AA12" s="61" t="str">
        <f t="shared" si="3"/>
        <v/>
      </c>
      <c r="AB12" s="62" t="str">
        <f>IFERROR(IF(AND(#REF!="Impacto",Q12="Impacto"),(#REF!-(+#REF!*T12)),IF(AND(#REF!="Probabilidad",Q12="Impacto"),(AB11-(+AB11*T12)),IF(Q12="Probabilidad",#REF!,""))),"")</f>
        <v/>
      </c>
      <c r="AC12" s="6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51" t="s">
        <v>142</v>
      </c>
      <c r="AE12" s="52"/>
      <c r="AF12" s="53"/>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33.6" customHeight="1" x14ac:dyDescent="0.3">
      <c r="A13" s="445"/>
      <c r="B13" s="508"/>
      <c r="C13" s="511"/>
      <c r="D13" s="511"/>
      <c r="E13" s="514"/>
      <c r="F13" s="471"/>
      <c r="G13" s="499"/>
      <c r="H13" s="486"/>
      <c r="I13" s="483"/>
      <c r="J13" s="502"/>
      <c r="K13" s="381">
        <f ca="1">IF(NOT(ISERROR(MATCH(J13,_xlfn.ANCHORARRAY(E24),0))),I26&amp;"Por favor no seleccionar los criterios de impacto",J13)</f>
        <v>0</v>
      </c>
      <c r="L13" s="505"/>
      <c r="M13" s="480"/>
      <c r="N13" s="489"/>
      <c r="O13" s="30">
        <v>5</v>
      </c>
      <c r="P13" s="59"/>
      <c r="Q13" s="60" t="str">
        <f t="shared" si="5"/>
        <v/>
      </c>
      <c r="R13" s="57"/>
      <c r="S13" s="57"/>
      <c r="T13" s="58" t="str">
        <f t="shared" si="0"/>
        <v/>
      </c>
      <c r="U13" s="57"/>
      <c r="V13" s="57"/>
      <c r="W13" s="57"/>
      <c r="X13" s="46" t="str">
        <f>IFERROR(IF(AND(Q12="Probabilidad",Q13="Probabilidad"),(Z12-(+Z12*T13)),IF(AND(Q12="Impacto",Q13="Probabilidad"),(#REF!-(+#REF!*T13)),IF(Q13="Impacto",Z12,""))),"")</f>
        <v/>
      </c>
      <c r="Y13" s="61" t="str">
        <f t="shared" si="1"/>
        <v/>
      </c>
      <c r="Z13" s="62" t="str">
        <f t="shared" si="2"/>
        <v/>
      </c>
      <c r="AA13" s="61" t="str">
        <f t="shared" si="3"/>
        <v/>
      </c>
      <c r="AB13" s="62" t="str">
        <f>IFERROR(IF(AND(Q12="Impacto",Q13="Impacto"),(AB12-(+AB12*T13)),IF(AND(Q12="Probabilidad",Q13="Impacto"),(#REF!-(+#REF!*T13)),IF(Q13="Probabilidad",AB12,""))),"")</f>
        <v/>
      </c>
      <c r="AC13" s="63" t="str">
        <f t="shared" si="4"/>
        <v/>
      </c>
      <c r="AD13" s="51"/>
      <c r="AE13" s="52"/>
      <c r="AF13" s="53"/>
      <c r="AG13" s="54"/>
      <c r="AH13" s="54"/>
      <c r="AI13" s="52"/>
      <c r="AJ13" s="53"/>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33.6" customHeight="1" x14ac:dyDescent="0.3">
      <c r="A14" s="447"/>
      <c r="B14" s="509"/>
      <c r="C14" s="512"/>
      <c r="D14" s="512"/>
      <c r="E14" s="515"/>
      <c r="F14" s="472"/>
      <c r="G14" s="500"/>
      <c r="H14" s="487"/>
      <c r="I14" s="484"/>
      <c r="J14" s="503"/>
      <c r="K14" s="382">
        <f ca="1">IF(NOT(ISERROR(MATCH(J14,_xlfn.ANCHORARRAY(E25),0))),I27&amp;"Por favor no seleccionar los criterios de impacto",J14)</f>
        <v>0</v>
      </c>
      <c r="L14" s="506"/>
      <c r="M14" s="481"/>
      <c r="N14" s="490"/>
      <c r="O14" s="30">
        <v>6</v>
      </c>
      <c r="P14" s="59"/>
      <c r="Q14" s="60" t="str">
        <f t="shared" si="5"/>
        <v/>
      </c>
      <c r="R14" s="57"/>
      <c r="S14" s="57"/>
      <c r="T14" s="58" t="str">
        <f t="shared" si="0"/>
        <v/>
      </c>
      <c r="U14" s="57"/>
      <c r="V14" s="57"/>
      <c r="W14" s="57"/>
      <c r="X14" s="46" t="str">
        <f t="shared" ref="X14" si="6">IFERROR(IF(AND(Q13="Probabilidad",Q14="Probabilidad"),(Z13-(+Z13*T14)),IF(AND(Q13="Impacto",Q14="Probabilidad"),(Z12-(+Z12*T14)),IF(Q14="Impacto",Z13,""))),"")</f>
        <v/>
      </c>
      <c r="Y14" s="61" t="str">
        <f t="shared" si="1"/>
        <v/>
      </c>
      <c r="Z14" s="62" t="str">
        <f t="shared" si="2"/>
        <v/>
      </c>
      <c r="AA14" s="61" t="str">
        <f t="shared" si="3"/>
        <v/>
      </c>
      <c r="AB14" s="62" t="str">
        <f t="shared" ref="AB14" si="7">IFERROR(IF(AND(Q13="Impacto",Q14="Impacto"),(AB13-(+AB13*T14)),IF(AND(Q13="Probabilidad",Q14="Impacto"),(AB12-(+AB12*T14)),IF(Q14="Probabilidad",AB13,""))),"")</f>
        <v/>
      </c>
      <c r="AC14" s="63" t="str">
        <f t="shared" si="4"/>
        <v/>
      </c>
      <c r="AD14" s="51"/>
      <c r="AE14" s="52"/>
      <c r="AF14" s="53"/>
      <c r="AG14" s="54"/>
      <c r="AH14" s="54"/>
      <c r="AI14" s="52"/>
      <c r="AJ14" s="53"/>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336" customHeight="1" x14ac:dyDescent="0.3">
      <c r="A15" s="444">
        <v>2</v>
      </c>
      <c r="B15" s="491" t="s">
        <v>132</v>
      </c>
      <c r="C15" s="494" t="s">
        <v>144</v>
      </c>
      <c r="D15" s="494" t="s">
        <v>145</v>
      </c>
      <c r="E15" s="497" t="s">
        <v>146</v>
      </c>
      <c r="F15" s="494" t="s">
        <v>136</v>
      </c>
      <c r="G15" s="455">
        <v>3300</v>
      </c>
      <c r="H15" s="458" t="str">
        <f>IF(G15&lt;=0,"",IF(G15&lt;=2,"Muy Baja",IF(G15&lt;=24,"Baja",IF(G15&lt;=500,"Media",IF(G15&lt;=5000,"Alta","Muy Alta")))))</f>
        <v>Alta</v>
      </c>
      <c r="I15" s="479">
        <f>IF(H15="","",IF(H15="Muy Baja",0.2,IF(H15="Baja",0.4,IF(H15="Media",0.6,IF(H15="Alta",0.8,IF(H15="Muy Alta",1,))))))</f>
        <v>0.8</v>
      </c>
      <c r="J15" s="464" t="s">
        <v>147</v>
      </c>
      <c r="K15" s="482" t="str">
        <f>IF(NOT(ISERROR(MATCH(J15,'[3]Tabla Impacto'!$B$221:$B$223,0))),'[3]Tabla Impacto'!$F$223&amp;"Por favor no seleccionar los criterios de impacto(Afectación Económica o presupuestal y Pérdida Reputacional)",J15)</f>
        <v xml:space="preserve">     Mayor a 500 SMLMV </v>
      </c>
      <c r="L15" s="485" t="str">
        <f>IF(OR(K15='[3]Tabla Impacto'!$C$11,K15='[3]Tabla Impacto'!$D$11),"Leve",IF(OR(K15='[3]Tabla Impacto'!$C$12,K15='[3]Tabla Impacto'!$D$12),"Menor",IF(OR(K15='[3]Tabla Impacto'!$C$13,K15='[3]Tabla Impacto'!$D$13),"Moderado",IF(OR(K15='[3]Tabla Impacto'!$C$14,K15='[3]Tabla Impacto'!$D$14),"Mayor",IF(OR(K15='[3]Tabla Impacto'!$C$15,K15='[3]Tabla Impacto'!$D$15),"Catastrófico","")))))</f>
        <v>Catastrófico</v>
      </c>
      <c r="M15" s="482">
        <f>IF(L15="","",IF(L15="Leve",0.2,IF(L15="Menor",0.4,IF(L15="Moderado",0.6,IF(L15="Mayor",0.8,IF(L15="Catastrófico",1,))))))</f>
        <v>1</v>
      </c>
      <c r="N15" s="520"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Extremo</v>
      </c>
      <c r="O15" s="30">
        <v>1</v>
      </c>
      <c r="P15" s="41" t="s">
        <v>148</v>
      </c>
      <c r="Q15" s="60" t="s">
        <v>13</v>
      </c>
      <c r="R15" s="64" t="s">
        <v>52</v>
      </c>
      <c r="S15" s="64" t="s">
        <v>53</v>
      </c>
      <c r="T15" s="65" t="str">
        <f>IF(AND(R15="Preventivo",S15="Automático"),"50%",IF(AND(R15="Preventivo",S15="Manual"),"40%",IF(AND(R15="Detectivo",S15="Automático"),"40%",IF(AND(R15="Detectivo",S15="Manual"),"30%",IF(AND(R15="Correctivo",S15="Automático"),"35%",IF(AND(R15="Correctivo",S15="Manual"),"25%",""))))))</f>
        <v>40%</v>
      </c>
      <c r="U15" s="64" t="s">
        <v>54</v>
      </c>
      <c r="V15" s="64" t="s">
        <v>55</v>
      </c>
      <c r="W15" s="64" t="s">
        <v>56</v>
      </c>
      <c r="X15" s="46">
        <f>IFERROR(IF(Q15="Probabilidad",(I15-(+I15*T15)),IF(Q15="Impacto",I15,"")),"")</f>
        <v>0.8</v>
      </c>
      <c r="Y15" s="66" t="str">
        <f>IFERROR(IF(X15="","",IF(X15&lt;=0.2,"Muy Baja",IF(X15&lt;=0.4,"Baja",IF(X15&lt;=0.6,"Media",IF(X15&lt;=0.8,"Alta","Muy Alta"))))),"")</f>
        <v>Alta</v>
      </c>
      <c r="Z15" s="67">
        <f>+X15</f>
        <v>0.8</v>
      </c>
      <c r="AA15" s="66" t="str">
        <f>IFERROR(IF(AB15="","",IF(AB15&lt;=0.2,"Leve",IF(AB15&lt;=0.4,"Menor",IF(AB15&lt;=0.6,"Moderado",IF(AB15&lt;=0.8,"Mayor","Catastrófico"))))),"")</f>
        <v>Moderado</v>
      </c>
      <c r="AB15" s="67">
        <f>IFERROR(IF(Q15="Impacto",(M15-(+M15*T15)),IF(Q15="Probabilidad",M15,"")),"")</f>
        <v>0.6</v>
      </c>
      <c r="AC15" s="68"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51"/>
      <c r="AE15" s="52"/>
      <c r="AF15" s="53"/>
      <c r="AG15" s="54"/>
      <c r="AH15" s="54"/>
      <c r="AI15" s="52"/>
      <c r="AJ15" s="53"/>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93.5" customHeight="1" x14ac:dyDescent="0.3">
      <c r="A16" s="445"/>
      <c r="B16" s="492"/>
      <c r="C16" s="495"/>
      <c r="D16" s="495"/>
      <c r="E16" s="474"/>
      <c r="F16" s="495"/>
      <c r="G16" s="456"/>
      <c r="H16" s="459"/>
      <c r="I16" s="480"/>
      <c r="J16" s="465"/>
      <c r="K16" s="483">
        <f ca="1">IF(NOT(ISERROR(MATCH(J16,_xlfn.ANCHORARRAY(E27),0))),I29&amp;"Por favor no seleccionar los criterios de impacto",J16)</f>
        <v>0</v>
      </c>
      <c r="L16" s="486"/>
      <c r="M16" s="483"/>
      <c r="N16" s="521"/>
      <c r="O16" s="30">
        <v>2</v>
      </c>
      <c r="P16" s="55" t="s">
        <v>149</v>
      </c>
      <c r="Q16" s="60" t="str">
        <f>IF(OR(R16="Preventivo",R16="Detectivo"),"Probabilidad",IF(R16="Correctivo","Impacto",""))</f>
        <v>Impacto</v>
      </c>
      <c r="R16" s="43" t="s">
        <v>139</v>
      </c>
      <c r="S16" s="43" t="s">
        <v>53</v>
      </c>
      <c r="T16" s="69" t="str">
        <f t="shared" ref="T16:T20" si="8">IF(AND(R16="Preventivo",S16="Automático"),"50%",IF(AND(R16="Preventivo",S16="Manual"),"40%",IF(AND(R16="Detectivo",S16="Automático"),"40%",IF(AND(R16="Detectivo",S16="Manual"),"30%",IF(AND(R16="Correctivo",S16="Automático"),"35%",IF(AND(R16="Correctivo",S16="Manual"),"25%",""))))))</f>
        <v>25%</v>
      </c>
      <c r="U16" s="64" t="s">
        <v>54</v>
      </c>
      <c r="V16" s="64" t="s">
        <v>55</v>
      </c>
      <c r="W16" s="64" t="s">
        <v>56</v>
      </c>
      <c r="X16" s="70">
        <f>IFERROR(IF(AND(Q15="Probabilidad",Q16="Probabilidad"),(Z15-(+Z15*T16)),IF(Q16="Probabilidad",(I15-(+I15*T16)),IF(Q16="Impacto",Z15,""))),"")</f>
        <v>0.8</v>
      </c>
      <c r="Y16" s="47" t="str">
        <f t="shared" si="1"/>
        <v>Alta</v>
      </c>
      <c r="Z16" s="48">
        <f t="shared" ref="Z16:Z20" si="9">+X16</f>
        <v>0.8</v>
      </c>
      <c r="AA16" s="47" t="str">
        <f t="shared" si="3"/>
        <v>Moderado</v>
      </c>
      <c r="AB16" s="48">
        <f>IFERROR(IF(AND(Q15="Impacto",Q16="Impacto"),(AB15-(+AB15*T16)),IF(Q16="Impacto",(M15-(+M15*T16)),IF(Q16="Probabilidad",AB15,""))),"")</f>
        <v>0.44999999999999996</v>
      </c>
      <c r="AC16" s="50" t="str">
        <f t="shared" ref="AC16:AC17" si="10">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51"/>
      <c r="AE16" s="52"/>
      <c r="AF16" s="53"/>
      <c r="AG16" s="54"/>
      <c r="AH16" s="54"/>
      <c r="AI16" s="52"/>
      <c r="AJ16" s="53"/>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88.25" customHeight="1" x14ac:dyDescent="0.3">
      <c r="A17" s="445"/>
      <c r="B17" s="492"/>
      <c r="C17" s="495"/>
      <c r="D17" s="495"/>
      <c r="E17" s="474"/>
      <c r="F17" s="495"/>
      <c r="G17" s="456"/>
      <c r="H17" s="459"/>
      <c r="I17" s="480"/>
      <c r="J17" s="465"/>
      <c r="K17" s="483">
        <f ca="1">IF(NOT(ISERROR(MATCH(J17,_xlfn.ANCHORARRAY(E28),0))),I30&amp;"Por favor no seleccionar los criterios de impacto",J17)</f>
        <v>0</v>
      </c>
      <c r="L17" s="486"/>
      <c r="M17" s="483"/>
      <c r="N17" s="521"/>
      <c r="O17" s="30">
        <v>3</v>
      </c>
      <c r="P17" s="71"/>
      <c r="Q17" s="60" t="str">
        <f>IF(OR(R17="Preventivo",R17="Detectivo"),"Probabilidad",IF(R17="Correctivo","Impacto",""))</f>
        <v>Probabilidad</v>
      </c>
      <c r="R17" s="57" t="s">
        <v>52</v>
      </c>
      <c r="S17" s="57" t="s">
        <v>53</v>
      </c>
      <c r="T17" s="58" t="str">
        <f t="shared" si="8"/>
        <v>40%</v>
      </c>
      <c r="U17" s="57"/>
      <c r="V17" s="57"/>
      <c r="W17" s="57"/>
      <c r="X17" s="46">
        <f>IFERROR(IF(AND(Q16="Probabilidad",Q17="Probabilidad"),(Z16-(+Z16*T17)),IF(AND(Q16="Impacto",Q17="Probabilidad"),(Z15-(+Z15*T17)),IF(Q17="Impacto",Z16,""))),"")</f>
        <v>0.48</v>
      </c>
      <c r="Y17" s="61" t="str">
        <f t="shared" si="1"/>
        <v>Media</v>
      </c>
      <c r="Z17" s="62">
        <f t="shared" si="9"/>
        <v>0.48</v>
      </c>
      <c r="AA17" s="61" t="str">
        <f t="shared" si="3"/>
        <v>Moderado</v>
      </c>
      <c r="AB17" s="62">
        <f>IFERROR(IF(AND(Q16="Impacto",Q17="Impacto"),(AB16-(+AB16*T17)),IF(AND(Q16="Probabilidad",Q17="Impacto"),(AB15-(+AB15*T17)),IF(Q17="Probabilidad",AB16,""))),"")</f>
        <v>0.44999999999999996</v>
      </c>
      <c r="AC17" s="63" t="str">
        <f t="shared" si="10"/>
        <v>Moderado</v>
      </c>
      <c r="AD17" s="51" t="s">
        <v>150</v>
      </c>
      <c r="AE17" s="52"/>
      <c r="AF17" s="52"/>
      <c r="AG17" s="54"/>
      <c r="AH17" s="72"/>
      <c r="AI17" s="72"/>
      <c r="AJ17" s="53"/>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21.75" customHeight="1" x14ac:dyDescent="0.3">
      <c r="A18" s="445"/>
      <c r="B18" s="492"/>
      <c r="C18" s="495"/>
      <c r="D18" s="495"/>
      <c r="E18" s="474"/>
      <c r="F18" s="495"/>
      <c r="G18" s="456"/>
      <c r="H18" s="459"/>
      <c r="I18" s="480"/>
      <c r="J18" s="465"/>
      <c r="K18" s="483">
        <f ca="1">IF(NOT(ISERROR(MATCH(J18,_xlfn.ANCHORARRAY(E29),0))),I31&amp;"Por favor no seleccionar los criterios de impacto",J18)</f>
        <v>0</v>
      </c>
      <c r="L18" s="486"/>
      <c r="M18" s="483"/>
      <c r="N18" s="521"/>
      <c r="O18" s="30">
        <v>4</v>
      </c>
      <c r="P18" s="59"/>
      <c r="Q18" s="60" t="str">
        <f t="shared" ref="Q18:Q20" si="11">IF(OR(R18="Preventivo",R18="Detectivo"),"Probabilidad",IF(R18="Correctivo","Impacto",""))</f>
        <v/>
      </c>
      <c r="R18" s="57"/>
      <c r="S18" s="57"/>
      <c r="T18" s="58" t="str">
        <f t="shared" si="8"/>
        <v/>
      </c>
      <c r="U18" s="57"/>
      <c r="V18" s="57"/>
      <c r="W18" s="57"/>
      <c r="X18" s="46" t="str">
        <f t="shared" ref="X18:X20" si="12">IFERROR(IF(AND(Q17="Probabilidad",Q18="Probabilidad"),(Z17-(+Z17*T18)),IF(AND(Q17="Impacto",Q18="Probabilidad"),(Z16-(+Z16*T18)),IF(Q18="Impacto",Z17,""))),"")</f>
        <v/>
      </c>
      <c r="Y18" s="61" t="str">
        <f t="shared" si="1"/>
        <v/>
      </c>
      <c r="Z18" s="62" t="str">
        <f t="shared" si="9"/>
        <v/>
      </c>
      <c r="AA18" s="61" t="str">
        <f t="shared" si="3"/>
        <v/>
      </c>
      <c r="AB18" s="62" t="str">
        <f t="shared" ref="AB18:AB20" si="13">IFERROR(IF(AND(Q17="Impacto",Q18="Impacto"),(AB17-(+AB17*T18)),IF(AND(Q17="Probabilidad",Q18="Impacto"),(AB16-(+AB16*T18)),IF(Q18="Probabilidad",AB17,""))),"")</f>
        <v/>
      </c>
      <c r="AC18" s="6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51"/>
      <c r="AE18" s="52"/>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1.75" customHeight="1" x14ac:dyDescent="0.3">
      <c r="A19" s="445"/>
      <c r="B19" s="492"/>
      <c r="C19" s="495"/>
      <c r="D19" s="495"/>
      <c r="E19" s="474"/>
      <c r="F19" s="495"/>
      <c r="G19" s="456"/>
      <c r="H19" s="459"/>
      <c r="I19" s="480"/>
      <c r="J19" s="465"/>
      <c r="K19" s="483">
        <f ca="1">IF(NOT(ISERROR(MATCH(J19,_xlfn.ANCHORARRAY(E30),0))),I32&amp;"Por favor no seleccionar los criterios de impacto",J19)</f>
        <v>0</v>
      </c>
      <c r="L19" s="486"/>
      <c r="M19" s="483"/>
      <c r="N19" s="521"/>
      <c r="O19" s="30">
        <v>5</v>
      </c>
      <c r="P19" s="59"/>
      <c r="Q19" s="60" t="str">
        <f t="shared" si="11"/>
        <v/>
      </c>
      <c r="R19" s="57"/>
      <c r="S19" s="57"/>
      <c r="T19" s="58" t="str">
        <f t="shared" si="8"/>
        <v/>
      </c>
      <c r="U19" s="57"/>
      <c r="V19" s="57"/>
      <c r="W19" s="57"/>
      <c r="X19" s="46" t="str">
        <f t="shared" si="12"/>
        <v/>
      </c>
      <c r="Y19" s="61" t="str">
        <f t="shared" si="1"/>
        <v/>
      </c>
      <c r="Z19" s="62" t="str">
        <f t="shared" si="9"/>
        <v/>
      </c>
      <c r="AA19" s="61" t="str">
        <f t="shared" si="3"/>
        <v/>
      </c>
      <c r="AB19" s="62" t="str">
        <f t="shared" si="13"/>
        <v/>
      </c>
      <c r="AC19" s="63" t="str">
        <f t="shared" ref="AC19:AC20" si="1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1"/>
      <c r="AE19" s="52"/>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21.75" customHeight="1" x14ac:dyDescent="0.3">
      <c r="A20" s="447"/>
      <c r="B20" s="493"/>
      <c r="C20" s="496"/>
      <c r="D20" s="496"/>
      <c r="E20" s="475"/>
      <c r="F20" s="496"/>
      <c r="G20" s="457"/>
      <c r="H20" s="460"/>
      <c r="I20" s="481"/>
      <c r="J20" s="466"/>
      <c r="K20" s="484">
        <f ca="1">IF(NOT(ISERROR(MATCH(J20,_xlfn.ANCHORARRAY(E31),0))),I33&amp;"Por favor no seleccionar los criterios de impacto",J20)</f>
        <v>0</v>
      </c>
      <c r="L20" s="487"/>
      <c r="M20" s="484"/>
      <c r="N20" s="522"/>
      <c r="O20" s="30">
        <v>6</v>
      </c>
      <c r="P20" s="59"/>
      <c r="Q20" s="60" t="str">
        <f t="shared" si="11"/>
        <v/>
      </c>
      <c r="R20" s="57"/>
      <c r="S20" s="57"/>
      <c r="T20" s="58" t="str">
        <f t="shared" si="8"/>
        <v/>
      </c>
      <c r="U20" s="57"/>
      <c r="V20" s="57"/>
      <c r="W20" s="57"/>
      <c r="X20" s="46" t="str">
        <f t="shared" si="12"/>
        <v/>
      </c>
      <c r="Y20" s="61" t="str">
        <f t="shared" si="1"/>
        <v/>
      </c>
      <c r="Z20" s="62" t="str">
        <f t="shared" si="9"/>
        <v/>
      </c>
      <c r="AA20" s="61" t="str">
        <f t="shared" si="3"/>
        <v/>
      </c>
      <c r="AB20" s="62" t="str">
        <f t="shared" si="13"/>
        <v/>
      </c>
      <c r="AC20" s="63" t="str">
        <f t="shared" si="14"/>
        <v/>
      </c>
      <c r="AD20" s="51"/>
      <c r="AE20" s="52"/>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444">
        <v>3</v>
      </c>
      <c r="B21" s="470" t="s">
        <v>68</v>
      </c>
      <c r="C21" s="470" t="s">
        <v>151</v>
      </c>
      <c r="D21" s="470" t="s">
        <v>152</v>
      </c>
      <c r="E21" s="473" t="s">
        <v>153</v>
      </c>
      <c r="F21" s="476" t="s">
        <v>49</v>
      </c>
      <c r="G21" s="455">
        <v>12</v>
      </c>
      <c r="H21" s="458" t="str">
        <f>IF(G21&lt;=0,"",IF(G21&lt;=2,"Muy Baja",IF(G21&lt;=24,"Baja",IF(G21&lt;=500,"Media",IF(G21&lt;=5000,"Alta","Muy Alta")))))</f>
        <v>Baja</v>
      </c>
      <c r="I21" s="461">
        <f>IF(H21="","",IF(H21="Muy Baja",0.2,IF(H21="Baja",0.4,IF(H21="Media",0.6,IF(H21="Alta",0.8,IF(H21="Muy Alta",1,))))))</f>
        <v>0.4</v>
      </c>
      <c r="J21" s="464" t="s">
        <v>72</v>
      </c>
      <c r="K21" s="380" t="str">
        <f>IF(NOT(ISERROR(MATCH(J21,'[3]Tabla Impacto'!$B$221:$B$223,0))),'[3]Tabla Impacto'!$F$223&amp;"Por favor no seleccionar los criterios de impacto(Afectación Económica o presupuestal y Pérdida Reputacional)",J21)</f>
        <v xml:space="preserve">     El riesgo afecta la imagen de la entidad con algunos usuarios de relevancia frente al logro de los objetivos</v>
      </c>
      <c r="L21" s="467" t="str">
        <f>IF(OR(K21='[3]Tabla Impacto'!$C$11,K21='[3]Tabla Impacto'!$D$11),"Leve",IF(OR(K21='[3]Tabla Impacto'!$C$12,K21='[3]Tabla Impacto'!$D$12),"Menor",IF(OR(K21='[3]Tabla Impacto'!$C$13,K21='[3]Tabla Impacto'!$D$13),"Moderado",IF(OR(K21='[3]Tabla Impacto'!$C$14,K21='[3]Tabla Impacto'!$D$14),"Mayor",IF(OR(K21='[3]Tabla Impacto'!$C$15,K21='[3]Tabla Impacto'!$D$15),"Catastrófico","")))))</f>
        <v>Moderado</v>
      </c>
      <c r="M21" s="449">
        <f>IF(L21="","",IF(L21="Leve",0.2,IF(L21="Menor",0.4,IF(L21="Moderado",0.6,IF(L21="Mayor",0.8,IF(L21="Catastrófico",1,))))))</f>
        <v>0.6</v>
      </c>
      <c r="N21" s="452"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30">
        <v>1</v>
      </c>
      <c r="P21" s="14" t="s">
        <v>154</v>
      </c>
      <c r="Q21" s="42" t="str">
        <f>IF(OR(R21="Preventivo",R21="Detectivo"),"Probabilidad",IF(R21="Correctivo","Impacto",""))</f>
        <v>Probabilidad</v>
      </c>
      <c r="R21" s="64" t="s">
        <v>143</v>
      </c>
      <c r="S21" s="64" t="s">
        <v>53</v>
      </c>
      <c r="T21" s="65" t="str">
        <f>IF(AND(R21="Preventivo",S21="Automático"),"50%",IF(AND(R21="Preventivo",S21="Manual"),"40%",IF(AND(R21="Detectivo",S21="Automático"),"40%",IF(AND(R21="Detectivo",S21="Manual"),"30%",IF(AND(R21="Correctivo",S21="Automático"),"35%",IF(AND(R21="Correctivo",S21="Manual"),"25%",""))))))</f>
        <v>30%</v>
      </c>
      <c r="U21" s="64" t="s">
        <v>54</v>
      </c>
      <c r="V21" s="64" t="s">
        <v>55</v>
      </c>
      <c r="W21" s="64" t="s">
        <v>56</v>
      </c>
      <c r="X21" s="46">
        <f>IFERROR(IF(Q21="Probabilidad",(I21-(+I21*T21)),IF(Q21="Impacto",I21,"")),"")</f>
        <v>0.28000000000000003</v>
      </c>
      <c r="Y21" s="66" t="str">
        <f>IFERROR(IF(X21="","",IF(X21&lt;=0.2,"Muy Baja",IF(X21&lt;=0.4,"Baja",IF(X21&lt;=0.6,"Media",IF(X21&lt;=0.8,"Alta","Muy Alta"))))),"")</f>
        <v>Baja</v>
      </c>
      <c r="Z21" s="67">
        <f>+X21</f>
        <v>0.28000000000000003</v>
      </c>
      <c r="AA21" s="66" t="str">
        <f>IFERROR(IF(AB21="","",IF(AB21&lt;=0.2,"Leve",IF(AB21&lt;=0.4,"Menor",IF(AB21&lt;=0.6,"Moderado",IF(AB21&lt;=0.8,"Mayor","Catastrófico"))))),"")</f>
        <v>Moderado</v>
      </c>
      <c r="AB21" s="67">
        <f>IFERROR(IF(Q21="Impacto",(M21-(+M21*T21)),IF(Q21="Probabilidad",M21,"")),"")</f>
        <v>0.6</v>
      </c>
      <c r="AC21" s="68"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73"/>
      <c r="AE21" s="52"/>
      <c r="AF21" s="53"/>
      <c r="AG21" s="54"/>
      <c r="AH21" s="54"/>
      <c r="AI21" s="52"/>
      <c r="AJ21" s="53"/>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56.45" customHeight="1" x14ac:dyDescent="0.3">
      <c r="A22" s="445"/>
      <c r="B22" s="471"/>
      <c r="C22" s="471"/>
      <c r="D22" s="471"/>
      <c r="E22" s="474"/>
      <c r="F22" s="477"/>
      <c r="G22" s="456"/>
      <c r="H22" s="459"/>
      <c r="I22" s="462"/>
      <c r="J22" s="465"/>
      <c r="K22" s="381">
        <f ca="1">IF(NOT(ISERROR(MATCH(J22,_xlfn.ANCHORARRAY(E33),0))),I35&amp;"Por favor no seleccionar los criterios de impacto",J22)</f>
        <v>0</v>
      </c>
      <c r="L22" s="468"/>
      <c r="M22" s="450"/>
      <c r="N22" s="453"/>
      <c r="O22" s="30">
        <v>2</v>
      </c>
      <c r="P22" s="59"/>
      <c r="Q22" s="60" t="str">
        <f>IF(OR(R22="Preventivo",R22="Detectivo"),"Probabilidad",IF(R22="Correctivo","Impacto",""))</f>
        <v/>
      </c>
      <c r="R22" s="57"/>
      <c r="S22" s="57"/>
      <c r="T22" s="58" t="str">
        <f t="shared" ref="T22:T26" si="15">IF(AND(R22="Preventivo",S22="Automático"),"50%",IF(AND(R22="Preventivo",S22="Manual"),"40%",IF(AND(R22="Detectivo",S22="Automático"),"40%",IF(AND(R22="Detectivo",S22="Manual"),"30%",IF(AND(R22="Correctivo",S22="Automático"),"35%",IF(AND(R22="Correctivo",S22="Manual"),"25%",""))))))</f>
        <v/>
      </c>
      <c r="U22" s="57"/>
      <c r="V22" s="57"/>
      <c r="W22" s="57"/>
      <c r="X22" s="74" t="str">
        <f>IFERROR(IF(AND(Q21="Probabilidad",Q22="Probabilidad"),(Z21-(+Z21*T22)),IF(Q22="Probabilidad",(I21-(+I21*T22)),IF(Q22="Impacto",Z21,""))),"")</f>
        <v/>
      </c>
      <c r="Y22" s="61" t="str">
        <f t="shared" si="1"/>
        <v/>
      </c>
      <c r="Z22" s="62" t="str">
        <f t="shared" ref="Z22:Z26" si="16">+X22</f>
        <v/>
      </c>
      <c r="AA22" s="61" t="str">
        <f t="shared" si="3"/>
        <v/>
      </c>
      <c r="AB22" s="62" t="str">
        <f>IFERROR(IF(AND(Q21="Impacto",Q22="Impacto"),(AB21-(+AB21*T22)),IF(Q22="Impacto",(M21-(+M21*T22)),IF(Q22="Probabilidad",AB21,""))),"")</f>
        <v/>
      </c>
      <c r="AC22" s="63" t="str">
        <f t="shared" ref="AC22:AC23" si="17">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1"/>
      <c r="AE22" s="52"/>
      <c r="AF22" s="53"/>
      <c r="AG22" s="54"/>
      <c r="AH22" s="54"/>
      <c r="AI22" s="52"/>
      <c r="AJ22" s="53"/>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56.45" customHeight="1" x14ac:dyDescent="0.3">
      <c r="A23" s="445"/>
      <c r="B23" s="471"/>
      <c r="C23" s="471"/>
      <c r="D23" s="471"/>
      <c r="E23" s="474"/>
      <c r="F23" s="477"/>
      <c r="G23" s="456"/>
      <c r="H23" s="459"/>
      <c r="I23" s="462"/>
      <c r="J23" s="465"/>
      <c r="K23" s="381">
        <f ca="1">IF(NOT(ISERROR(MATCH(J23,_xlfn.ANCHORARRAY(E34),0))),I36&amp;"Por favor no seleccionar los criterios de impacto",J23)</f>
        <v>0</v>
      </c>
      <c r="L23" s="468"/>
      <c r="M23" s="450"/>
      <c r="N23" s="453"/>
      <c r="O23" s="30">
        <v>3</v>
      </c>
      <c r="P23" s="71"/>
      <c r="Q23" s="60" t="str">
        <f>IF(OR(R23="Preventivo",R23="Detectivo"),"Probabilidad",IF(R23="Correctivo","Impacto",""))</f>
        <v/>
      </c>
      <c r="R23" s="57"/>
      <c r="S23" s="57"/>
      <c r="T23" s="58" t="str">
        <f t="shared" si="15"/>
        <v/>
      </c>
      <c r="U23" s="57"/>
      <c r="V23" s="57"/>
      <c r="W23" s="57"/>
      <c r="X23" s="46" t="str">
        <f>IFERROR(IF(AND(Q22="Probabilidad",Q23="Probabilidad"),(Z22-(+Z22*T23)),IF(AND(Q22="Impacto",Q23="Probabilidad"),(Z21-(+Z21*T23)),IF(Q23="Impacto",Z22,""))),"")</f>
        <v/>
      </c>
      <c r="Y23" s="61" t="str">
        <f t="shared" si="1"/>
        <v/>
      </c>
      <c r="Z23" s="62" t="str">
        <f t="shared" si="16"/>
        <v/>
      </c>
      <c r="AA23" s="61" t="str">
        <f t="shared" si="3"/>
        <v/>
      </c>
      <c r="AB23" s="62" t="str">
        <f>IFERROR(IF(AND(Q22="Impacto",Q23="Impacto"),(AB22-(+AB22*T23)),IF(AND(Q22="Probabilidad",Q23="Impacto"),(AB21-(+AB21*T23)),IF(Q23="Probabilidad",AB22,""))),"")</f>
        <v/>
      </c>
      <c r="AC23" s="63" t="str">
        <f t="shared" si="17"/>
        <v/>
      </c>
      <c r="AD23" s="51"/>
      <c r="AE23" s="52"/>
      <c r="AF23" s="53"/>
      <c r="AG23" s="54"/>
      <c r="AH23" s="54"/>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56.45" customHeight="1" x14ac:dyDescent="0.3">
      <c r="A24" s="445"/>
      <c r="B24" s="471"/>
      <c r="C24" s="471"/>
      <c r="D24" s="471"/>
      <c r="E24" s="474"/>
      <c r="F24" s="477"/>
      <c r="G24" s="456"/>
      <c r="H24" s="459"/>
      <c r="I24" s="462"/>
      <c r="J24" s="465"/>
      <c r="K24" s="381">
        <f ca="1">IF(NOT(ISERROR(MATCH(J24,_xlfn.ANCHORARRAY(E35),0))),I37&amp;"Por favor no seleccionar los criterios de impacto",J24)</f>
        <v>0</v>
      </c>
      <c r="L24" s="468"/>
      <c r="M24" s="450"/>
      <c r="N24" s="453"/>
      <c r="O24" s="30">
        <v>4</v>
      </c>
      <c r="P24" s="59"/>
      <c r="Q24" s="60" t="str">
        <f t="shared" ref="Q24:Q26" si="18">IF(OR(R24="Preventivo",R24="Detectivo"),"Probabilidad",IF(R24="Correctivo","Impacto",""))</f>
        <v/>
      </c>
      <c r="R24" s="57"/>
      <c r="S24" s="57"/>
      <c r="T24" s="58" t="str">
        <f t="shared" si="15"/>
        <v/>
      </c>
      <c r="U24" s="57"/>
      <c r="V24" s="57"/>
      <c r="W24" s="57"/>
      <c r="X24" s="46" t="str">
        <f t="shared" ref="X24:X26" si="19">IFERROR(IF(AND(Q23="Probabilidad",Q24="Probabilidad"),(Z23-(+Z23*T24)),IF(AND(Q23="Impacto",Q24="Probabilidad"),(Z22-(+Z22*T24)),IF(Q24="Impacto",Z23,""))),"")</f>
        <v/>
      </c>
      <c r="Y24" s="61" t="str">
        <f t="shared" si="1"/>
        <v/>
      </c>
      <c r="Z24" s="62" t="str">
        <f t="shared" si="16"/>
        <v/>
      </c>
      <c r="AA24" s="61" t="str">
        <f t="shared" si="3"/>
        <v/>
      </c>
      <c r="AB24" s="62" t="str">
        <f t="shared" ref="AB24:AB26" si="20">IFERROR(IF(AND(Q23="Impacto",Q24="Impacto"),(AB23-(+AB23*T24)),IF(AND(Q23="Probabilidad",Q24="Impacto"),(AB22-(+AB22*T24)),IF(Q24="Probabilidad",AB23,""))),"")</f>
        <v/>
      </c>
      <c r="AC24" s="6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51"/>
      <c r="AE24" s="52"/>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56.45" customHeight="1" x14ac:dyDescent="0.3">
      <c r="A25" s="445"/>
      <c r="B25" s="471"/>
      <c r="C25" s="471"/>
      <c r="D25" s="471"/>
      <c r="E25" s="474"/>
      <c r="F25" s="477"/>
      <c r="G25" s="456"/>
      <c r="H25" s="459"/>
      <c r="I25" s="462"/>
      <c r="J25" s="465"/>
      <c r="K25" s="381">
        <f ca="1">IF(NOT(ISERROR(MATCH(J25,_xlfn.ANCHORARRAY(E36),0))),I38&amp;"Por favor no seleccionar los criterios de impacto",J25)</f>
        <v>0</v>
      </c>
      <c r="L25" s="468"/>
      <c r="M25" s="450"/>
      <c r="N25" s="453"/>
      <c r="O25" s="30">
        <v>5</v>
      </c>
      <c r="P25" s="59"/>
      <c r="Q25" s="60" t="str">
        <f t="shared" si="18"/>
        <v/>
      </c>
      <c r="R25" s="57"/>
      <c r="S25" s="57"/>
      <c r="T25" s="58" t="str">
        <f t="shared" si="15"/>
        <v/>
      </c>
      <c r="U25" s="57"/>
      <c r="V25" s="57"/>
      <c r="W25" s="57"/>
      <c r="X25" s="46" t="str">
        <f t="shared" si="19"/>
        <v/>
      </c>
      <c r="Y25" s="61" t="str">
        <f t="shared" si="1"/>
        <v/>
      </c>
      <c r="Z25" s="62" t="str">
        <f t="shared" si="16"/>
        <v/>
      </c>
      <c r="AA25" s="61" t="str">
        <f t="shared" si="3"/>
        <v/>
      </c>
      <c r="AB25" s="62" t="str">
        <f t="shared" si="20"/>
        <v/>
      </c>
      <c r="AC25" s="63" t="str">
        <f t="shared" ref="AC25:AC26" si="2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1"/>
      <c r="AE25" s="52"/>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56.45" customHeight="1" x14ac:dyDescent="0.3">
      <c r="A26" s="447"/>
      <c r="B26" s="472"/>
      <c r="C26" s="472"/>
      <c r="D26" s="472"/>
      <c r="E26" s="475"/>
      <c r="F26" s="478"/>
      <c r="G26" s="457"/>
      <c r="H26" s="460"/>
      <c r="I26" s="463"/>
      <c r="J26" s="466"/>
      <c r="K26" s="382">
        <f ca="1">IF(NOT(ISERROR(MATCH(J26,_xlfn.ANCHORARRAY(E37),0))),I39&amp;"Por favor no seleccionar los criterios de impacto",J26)</f>
        <v>0</v>
      </c>
      <c r="L26" s="469"/>
      <c r="M26" s="451"/>
      <c r="N26" s="454"/>
      <c r="O26" s="30">
        <v>6</v>
      </c>
      <c r="P26" s="59"/>
      <c r="Q26" s="60" t="str">
        <f t="shared" si="18"/>
        <v/>
      </c>
      <c r="R26" s="57"/>
      <c r="S26" s="57"/>
      <c r="T26" s="58" t="str">
        <f t="shared" si="15"/>
        <v/>
      </c>
      <c r="U26" s="57"/>
      <c r="V26" s="57"/>
      <c r="W26" s="57"/>
      <c r="X26" s="46" t="str">
        <f t="shared" si="19"/>
        <v/>
      </c>
      <c r="Y26" s="61" t="str">
        <f t="shared" si="1"/>
        <v/>
      </c>
      <c r="Z26" s="62" t="str">
        <f t="shared" si="16"/>
        <v/>
      </c>
      <c r="AA26" s="61" t="str">
        <f t="shared" si="3"/>
        <v/>
      </c>
      <c r="AB26" s="62" t="str">
        <f t="shared" si="20"/>
        <v/>
      </c>
      <c r="AC26" s="63" t="str">
        <f t="shared" si="21"/>
        <v/>
      </c>
      <c r="AD26" s="51"/>
      <c r="AE26" s="52"/>
      <c r="AF26" s="53"/>
      <c r="AG26" s="54"/>
      <c r="AH26" s="54"/>
      <c r="AI26" s="52"/>
      <c r="AJ26" s="53"/>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444">
        <v>4</v>
      </c>
      <c r="B27" s="372"/>
      <c r="C27" s="372"/>
      <c r="D27" s="372"/>
      <c r="E27" s="375"/>
      <c r="F27" s="372"/>
      <c r="G27" s="395"/>
      <c r="H27" s="441" t="str">
        <f>IF(G27&lt;=0,"",IF(G27&lt;=2,"Muy Baja",IF(G27&lt;=24,"Baja",IF(G27&lt;=500,"Media",IF(G27&lt;=5000,"Alta","Muy Alta")))))</f>
        <v/>
      </c>
      <c r="I27" s="380" t="str">
        <f>IF(H27="","",IF(H27="Muy Baja",0.2,IF(H27="Baja",0.4,IF(H27="Media",0.6,IF(H27="Alta",0.8,IF(H27="Muy Alta",1,))))))</f>
        <v/>
      </c>
      <c r="J27" s="383"/>
      <c r="K27" s="380">
        <f>IF(NOT(ISERROR(MATCH(J27,'[3]Tabla Impacto'!$B$221:$B$223,0))),'[3]Tabla Impacto'!$F$223&amp;"Por favor no seleccionar los criterios de impacto(Afectación Económica o presupuestal y Pérdida Reputacional)",J27)</f>
        <v>0</v>
      </c>
      <c r="L27" s="441" t="str">
        <f>IF(OR(K27='[3]Tabla Impacto'!$C$11,K27='[3]Tabla Impacto'!$D$11),"Leve",IF(OR(K27='[3]Tabla Impacto'!$C$12,K27='[3]Tabla Impacto'!$D$12),"Menor",IF(OR(K27='[3]Tabla Impacto'!$C$13,K27='[3]Tabla Impacto'!$D$13),"Moderado",IF(OR(K27='[3]Tabla Impacto'!$C$14,K27='[3]Tabla Impacto'!$D$14),"Mayor",IF(OR(K27='[3]Tabla Impacto'!$C$15,K27='[3]Tabla Impacto'!$D$15),"Catastrófico","")))))</f>
        <v/>
      </c>
      <c r="M27" s="380" t="str">
        <f>IF(L27="","",IF(L27="Leve",0.2,IF(L27="Menor",0.4,IF(L27="Moderado",0.6,IF(L27="Mayor",0.8,IF(L27="Catastrófico",1,))))))</f>
        <v/>
      </c>
      <c r="N27" s="389"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30">
        <v>1</v>
      </c>
      <c r="P27" s="59"/>
      <c r="Q27" s="60" t="str">
        <f>IF(OR(R27="Preventivo",R27="Detectivo"),"Probabilidad",IF(R27="Correctivo","Impacto",""))</f>
        <v/>
      </c>
      <c r="R27" s="57"/>
      <c r="S27" s="57"/>
      <c r="T27" s="58" t="str">
        <f>IF(AND(R27="Preventivo",S27="Automático"),"50%",IF(AND(R27="Preventivo",S27="Manual"),"40%",IF(AND(R27="Detectivo",S27="Automático"),"40%",IF(AND(R27="Detectivo",S27="Manual"),"30%",IF(AND(R27="Correctivo",S27="Automático"),"35%",IF(AND(R27="Correctivo",S27="Manual"),"25%",""))))))</f>
        <v/>
      </c>
      <c r="U27" s="57"/>
      <c r="V27" s="57"/>
      <c r="W27" s="57"/>
      <c r="X27" s="46" t="str">
        <f>IFERROR(IF(Q27="Probabilidad",(I27-(+I27*T27)),IF(Q27="Impacto",I27,"")),"")</f>
        <v/>
      </c>
      <c r="Y27" s="61" t="str">
        <f>IFERROR(IF(X27="","",IF(X27&lt;=0.2,"Muy Baja",IF(X27&lt;=0.4,"Baja",IF(X27&lt;=0.6,"Media",IF(X27&lt;=0.8,"Alta","Muy Alta"))))),"")</f>
        <v/>
      </c>
      <c r="Z27" s="62" t="str">
        <f>+X27</f>
        <v/>
      </c>
      <c r="AA27" s="61" t="str">
        <f>IFERROR(IF(AB27="","",IF(AB27&lt;=0.2,"Leve",IF(AB27&lt;=0.4,"Menor",IF(AB27&lt;=0.6,"Moderado",IF(AB27&lt;=0.8,"Mayor","Catastrófico"))))),"")</f>
        <v/>
      </c>
      <c r="AB27" s="62" t="str">
        <f>IFERROR(IF(Q27="Impacto",(M27-(+M27*T27)),IF(Q27="Probabilidad",M27,"")),"")</f>
        <v/>
      </c>
      <c r="AC27" s="6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51"/>
      <c r="AE27" s="52"/>
      <c r="AF27" s="53"/>
      <c r="AG27" s="54"/>
      <c r="AH27" s="54"/>
      <c r="AI27" s="52"/>
      <c r="AJ27" s="53"/>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445"/>
      <c r="B28" s="373"/>
      <c r="C28" s="373"/>
      <c r="D28" s="373"/>
      <c r="E28" s="376"/>
      <c r="F28" s="373"/>
      <c r="G28" s="396"/>
      <c r="H28" s="442"/>
      <c r="I28" s="381"/>
      <c r="J28" s="384"/>
      <c r="K28" s="381">
        <f ca="1">IF(NOT(ISERROR(MATCH(J28,_xlfn.ANCHORARRAY(E39),0))),I41&amp;"Por favor no seleccionar los criterios de impacto",J28)</f>
        <v>0</v>
      </c>
      <c r="L28" s="442"/>
      <c r="M28" s="381"/>
      <c r="N28" s="390"/>
      <c r="O28" s="30">
        <v>2</v>
      </c>
      <c r="P28" s="59"/>
      <c r="Q28" s="60" t="str">
        <f>IF(OR(R28="Preventivo",R28="Detectivo"),"Probabilidad",IF(R28="Correctivo","Impacto",""))</f>
        <v/>
      </c>
      <c r="R28" s="57"/>
      <c r="S28" s="57"/>
      <c r="T28" s="58" t="str">
        <f t="shared" ref="T28:T32" si="22">IF(AND(R28="Preventivo",S28="Automático"),"50%",IF(AND(R28="Preventivo",S28="Manual"),"40%",IF(AND(R28="Detectivo",S28="Automático"),"40%",IF(AND(R28="Detectivo",S28="Manual"),"30%",IF(AND(R28="Correctivo",S28="Automático"),"35%",IF(AND(R28="Correctivo",S28="Manual"),"25%",""))))))</f>
        <v/>
      </c>
      <c r="U28" s="57"/>
      <c r="V28" s="57"/>
      <c r="W28" s="57"/>
      <c r="X28" s="46" t="str">
        <f>IFERROR(IF(AND(Q27="Probabilidad",Q28="Probabilidad"),(Z27-(+Z27*T28)),IF(Q28="Probabilidad",(I27-(+I27*T28)),IF(Q28="Impacto",Z27,""))),"")</f>
        <v/>
      </c>
      <c r="Y28" s="61" t="str">
        <f t="shared" si="1"/>
        <v/>
      </c>
      <c r="Z28" s="62" t="str">
        <f t="shared" ref="Z28:Z32" si="23">+X28</f>
        <v/>
      </c>
      <c r="AA28" s="61" t="str">
        <f t="shared" si="3"/>
        <v/>
      </c>
      <c r="AB28" s="62" t="str">
        <f>IFERROR(IF(AND(Q27="Impacto",Q28="Impacto"),(AB27-(+AB27*T28)),IF(Q28="Impacto",(M27-(+M27*T28)),IF(Q28="Probabilidad",AB27,""))),"")</f>
        <v/>
      </c>
      <c r="AC28" s="63" t="str">
        <f t="shared" ref="AC28:AC29" si="2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1"/>
      <c r="AE28" s="52"/>
      <c r="AF28" s="53"/>
      <c r="AG28" s="54"/>
      <c r="AH28" s="54"/>
      <c r="AI28" s="52"/>
      <c r="AJ28" s="53"/>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445"/>
      <c r="B29" s="373"/>
      <c r="C29" s="373"/>
      <c r="D29" s="373"/>
      <c r="E29" s="376"/>
      <c r="F29" s="373"/>
      <c r="G29" s="396"/>
      <c r="H29" s="442"/>
      <c r="I29" s="381"/>
      <c r="J29" s="384"/>
      <c r="K29" s="381">
        <f ca="1">IF(NOT(ISERROR(MATCH(J29,_xlfn.ANCHORARRAY(E40),0))),I42&amp;"Por favor no seleccionar los criterios de impacto",J29)</f>
        <v>0</v>
      </c>
      <c r="L29" s="442"/>
      <c r="M29" s="381"/>
      <c r="N29" s="390"/>
      <c r="O29" s="30">
        <v>3</v>
      </c>
      <c r="P29" s="71"/>
      <c r="Q29" s="60" t="str">
        <f>IF(OR(R29="Preventivo",R29="Detectivo"),"Probabilidad",IF(R29="Correctivo","Impacto",""))</f>
        <v/>
      </c>
      <c r="R29" s="57"/>
      <c r="S29" s="57"/>
      <c r="T29" s="58" t="str">
        <f t="shared" si="22"/>
        <v/>
      </c>
      <c r="U29" s="57"/>
      <c r="V29" s="57"/>
      <c r="W29" s="57"/>
      <c r="X29" s="46" t="str">
        <f>IFERROR(IF(AND(Q28="Probabilidad",Q29="Probabilidad"),(Z28-(+Z28*T29)),IF(AND(Q28="Impacto",Q29="Probabilidad"),(Z27-(+Z27*T29)),IF(Q29="Impacto",Z28,""))),"")</f>
        <v/>
      </c>
      <c r="Y29" s="61" t="str">
        <f t="shared" si="1"/>
        <v/>
      </c>
      <c r="Z29" s="62" t="str">
        <f t="shared" si="23"/>
        <v/>
      </c>
      <c r="AA29" s="61" t="str">
        <f t="shared" si="3"/>
        <v/>
      </c>
      <c r="AB29" s="62" t="str">
        <f>IFERROR(IF(AND(Q28="Impacto",Q29="Impacto"),(AB28-(+AB28*T29)),IF(AND(Q28="Probabilidad",Q29="Impacto"),(AB27-(+AB27*T29)),IF(Q29="Probabilidad",AB28,""))),"")</f>
        <v/>
      </c>
      <c r="AC29" s="63" t="str">
        <f t="shared" si="24"/>
        <v/>
      </c>
      <c r="AD29" s="51"/>
      <c r="AE29" s="52"/>
      <c r="AF29" s="53"/>
      <c r="AG29" s="54"/>
      <c r="AH29" s="54"/>
      <c r="AI29" s="52"/>
      <c r="AJ29" s="53"/>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445"/>
      <c r="B30" s="373"/>
      <c r="C30" s="373"/>
      <c r="D30" s="373"/>
      <c r="E30" s="376"/>
      <c r="F30" s="373"/>
      <c r="G30" s="396"/>
      <c r="H30" s="442"/>
      <c r="I30" s="381"/>
      <c r="J30" s="384"/>
      <c r="K30" s="381">
        <f ca="1">IF(NOT(ISERROR(MATCH(J30,_xlfn.ANCHORARRAY(E41),0))),I43&amp;"Por favor no seleccionar los criterios de impacto",J30)</f>
        <v>0</v>
      </c>
      <c r="L30" s="442"/>
      <c r="M30" s="381"/>
      <c r="N30" s="390"/>
      <c r="O30" s="30">
        <v>4</v>
      </c>
      <c r="P30" s="59"/>
      <c r="Q30" s="60" t="str">
        <f t="shared" ref="Q30:Q32" si="25">IF(OR(R30="Preventivo",R30="Detectivo"),"Probabilidad",IF(R30="Correctivo","Impacto",""))</f>
        <v/>
      </c>
      <c r="R30" s="57"/>
      <c r="S30" s="57"/>
      <c r="T30" s="58" t="str">
        <f t="shared" si="22"/>
        <v/>
      </c>
      <c r="U30" s="57"/>
      <c r="V30" s="57"/>
      <c r="W30" s="57"/>
      <c r="X30" s="46" t="str">
        <f t="shared" ref="X30:X32" si="26">IFERROR(IF(AND(Q29="Probabilidad",Q30="Probabilidad"),(Z29-(+Z29*T30)),IF(AND(Q29="Impacto",Q30="Probabilidad"),(Z28-(+Z28*T30)),IF(Q30="Impacto",Z29,""))),"")</f>
        <v/>
      </c>
      <c r="Y30" s="61" t="str">
        <f t="shared" si="1"/>
        <v/>
      </c>
      <c r="Z30" s="62" t="str">
        <f t="shared" si="23"/>
        <v/>
      </c>
      <c r="AA30" s="61" t="str">
        <f t="shared" si="3"/>
        <v/>
      </c>
      <c r="AB30" s="62" t="str">
        <f t="shared" ref="AB30:AB32" si="27">IFERROR(IF(AND(Q29="Impacto",Q30="Impacto"),(AB29-(+AB29*T30)),IF(AND(Q29="Probabilidad",Q30="Impacto"),(AB28-(+AB28*T30)),IF(Q30="Probabilidad",AB29,""))),"")</f>
        <v/>
      </c>
      <c r="AC30" s="6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51"/>
      <c r="AE30" s="52"/>
      <c r="AF30" s="53"/>
      <c r="AG30" s="54"/>
      <c r="AH30" s="54"/>
      <c r="AI30" s="52"/>
      <c r="AJ30" s="53"/>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445"/>
      <c r="B31" s="373"/>
      <c r="C31" s="373"/>
      <c r="D31" s="373"/>
      <c r="E31" s="376"/>
      <c r="F31" s="373"/>
      <c r="G31" s="396"/>
      <c r="H31" s="442"/>
      <c r="I31" s="381"/>
      <c r="J31" s="384"/>
      <c r="K31" s="381">
        <f ca="1">IF(NOT(ISERROR(MATCH(J31,_xlfn.ANCHORARRAY(E42),0))),I44&amp;"Por favor no seleccionar los criterios de impacto",J31)</f>
        <v>0</v>
      </c>
      <c r="L31" s="442"/>
      <c r="M31" s="381"/>
      <c r="N31" s="390"/>
      <c r="O31" s="30">
        <v>5</v>
      </c>
      <c r="P31" s="59"/>
      <c r="Q31" s="60" t="str">
        <f t="shared" si="25"/>
        <v/>
      </c>
      <c r="R31" s="57"/>
      <c r="S31" s="57"/>
      <c r="T31" s="58" t="str">
        <f t="shared" si="22"/>
        <v/>
      </c>
      <c r="U31" s="57"/>
      <c r="V31" s="57"/>
      <c r="W31" s="57"/>
      <c r="X31" s="74" t="str">
        <f t="shared" si="26"/>
        <v/>
      </c>
      <c r="Y31" s="61" t="str">
        <f>IFERROR(IF(X31="","",IF(X31&lt;=0.2,"Muy Baja",IF(X31&lt;=0.4,"Baja",IF(X31&lt;=0.6,"Media",IF(X31&lt;=0.8,"Alta","Muy Alta"))))),"")</f>
        <v/>
      </c>
      <c r="Z31" s="62" t="str">
        <f t="shared" si="23"/>
        <v/>
      </c>
      <c r="AA31" s="61" t="str">
        <f t="shared" si="3"/>
        <v/>
      </c>
      <c r="AB31" s="62" t="str">
        <f t="shared" si="27"/>
        <v/>
      </c>
      <c r="AC31" s="63" t="str">
        <f t="shared" ref="AC31:AC32" si="2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1"/>
      <c r="AE31" s="52"/>
      <c r="AF31" s="53"/>
      <c r="AG31" s="54"/>
      <c r="AH31" s="54"/>
      <c r="AI31" s="52"/>
      <c r="AJ31" s="53"/>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447"/>
      <c r="B32" s="374"/>
      <c r="C32" s="374"/>
      <c r="D32" s="374"/>
      <c r="E32" s="377"/>
      <c r="F32" s="374"/>
      <c r="G32" s="397"/>
      <c r="H32" s="443"/>
      <c r="I32" s="382"/>
      <c r="J32" s="385"/>
      <c r="K32" s="382">
        <f ca="1">IF(NOT(ISERROR(MATCH(J32,_xlfn.ANCHORARRAY(E43),0))),I45&amp;"Por favor no seleccionar los criterios de impacto",J32)</f>
        <v>0</v>
      </c>
      <c r="L32" s="443"/>
      <c r="M32" s="382"/>
      <c r="N32" s="391"/>
      <c r="O32" s="30">
        <v>6</v>
      </c>
      <c r="P32" s="59"/>
      <c r="Q32" s="60" t="str">
        <f t="shared" si="25"/>
        <v/>
      </c>
      <c r="R32" s="57"/>
      <c r="S32" s="57"/>
      <c r="T32" s="58" t="str">
        <f t="shared" si="22"/>
        <v/>
      </c>
      <c r="U32" s="57"/>
      <c r="V32" s="57"/>
      <c r="W32" s="57"/>
      <c r="X32" s="46" t="str">
        <f t="shared" si="26"/>
        <v/>
      </c>
      <c r="Y32" s="61" t="str">
        <f t="shared" si="1"/>
        <v/>
      </c>
      <c r="Z32" s="62" t="str">
        <f t="shared" si="23"/>
        <v/>
      </c>
      <c r="AA32" s="61" t="str">
        <f t="shared" si="3"/>
        <v/>
      </c>
      <c r="AB32" s="62" t="str">
        <f t="shared" si="27"/>
        <v/>
      </c>
      <c r="AC32" s="63" t="str">
        <f t="shared" si="28"/>
        <v/>
      </c>
      <c r="AD32" s="51"/>
      <c r="AE32" s="52"/>
      <c r="AF32" s="53"/>
      <c r="AG32" s="54"/>
      <c r="AH32" s="54"/>
      <c r="AI32" s="52"/>
      <c r="AJ32" s="53"/>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444">
        <v>5</v>
      </c>
      <c r="B33" s="372"/>
      <c r="C33" s="372"/>
      <c r="D33" s="372"/>
      <c r="E33" s="375"/>
      <c r="F33" s="372"/>
      <c r="G33" s="395"/>
      <c r="H33" s="441" t="str">
        <f>IF(G33&lt;=0,"",IF(G33&lt;=2,"Muy Baja",IF(G33&lt;=24,"Baja",IF(G33&lt;=500,"Media",IF(G33&lt;=5000,"Alta","Muy Alta")))))</f>
        <v/>
      </c>
      <c r="I33" s="380" t="str">
        <f>IF(H33="","",IF(H33="Muy Baja",0.2,IF(H33="Baja",0.4,IF(H33="Media",0.6,IF(H33="Alta",0.8,IF(H33="Muy Alta",1,))))))</f>
        <v/>
      </c>
      <c r="J33" s="383"/>
      <c r="K33" s="380">
        <f>IF(NOT(ISERROR(MATCH(J33,'[3]Tabla Impacto'!$B$221:$B$223,0))),'[3]Tabla Impacto'!$F$223&amp;"Por favor no seleccionar los criterios de impacto(Afectación Económica o presupuestal y Pérdida Reputacional)",J33)</f>
        <v>0</v>
      </c>
      <c r="L33" s="441" t="str">
        <f>IF(OR(K33='[3]Tabla Impacto'!$C$11,K33='[3]Tabla Impacto'!$D$11),"Leve",IF(OR(K33='[3]Tabla Impacto'!$C$12,K33='[3]Tabla Impacto'!$D$12),"Menor",IF(OR(K33='[3]Tabla Impacto'!$C$13,K33='[3]Tabla Impacto'!$D$13),"Moderado",IF(OR(K33='[3]Tabla Impacto'!$C$14,K33='[3]Tabla Impacto'!$D$14),"Mayor",IF(OR(K33='[3]Tabla Impacto'!$C$15,K33='[3]Tabla Impacto'!$D$15),"Catastrófico","")))))</f>
        <v/>
      </c>
      <c r="M33" s="380" t="str">
        <f>IF(L33="","",IF(L33="Leve",0.2,IF(L33="Menor",0.4,IF(L33="Moderado",0.6,IF(L33="Mayor",0.8,IF(L33="Catastrófico",1,))))))</f>
        <v/>
      </c>
      <c r="N33" s="389"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30">
        <v>1</v>
      </c>
      <c r="P33" s="59"/>
      <c r="Q33" s="60" t="str">
        <f>IF(OR(R33="Preventivo",R33="Detectivo"),"Probabilidad",IF(R33="Correctivo","Impacto",""))</f>
        <v/>
      </c>
      <c r="R33" s="57"/>
      <c r="S33" s="57"/>
      <c r="T33" s="58" t="str">
        <f>IF(AND(R33="Preventivo",S33="Automático"),"50%",IF(AND(R33="Preventivo",S33="Manual"),"40%",IF(AND(R33="Detectivo",S33="Automático"),"40%",IF(AND(R33="Detectivo",S33="Manual"),"30%",IF(AND(R33="Correctivo",S33="Automático"),"35%",IF(AND(R33="Correctivo",S33="Manual"),"25%",""))))))</f>
        <v/>
      </c>
      <c r="U33" s="57"/>
      <c r="V33" s="57"/>
      <c r="W33" s="57"/>
      <c r="X33" s="46" t="str">
        <f>IFERROR(IF(Q33="Probabilidad",(I33-(+I33*T33)),IF(Q33="Impacto",I33,"")),"")</f>
        <v/>
      </c>
      <c r="Y33" s="61" t="str">
        <f>IFERROR(IF(X33="","",IF(X33&lt;=0.2,"Muy Baja",IF(X33&lt;=0.4,"Baja",IF(X33&lt;=0.6,"Media",IF(X33&lt;=0.8,"Alta","Muy Alta"))))),"")</f>
        <v/>
      </c>
      <c r="Z33" s="62" t="str">
        <f>+X33</f>
        <v/>
      </c>
      <c r="AA33" s="61" t="str">
        <f>IFERROR(IF(AB33="","",IF(AB33&lt;=0.2,"Leve",IF(AB33&lt;=0.4,"Menor",IF(AB33&lt;=0.6,"Moderado",IF(AB33&lt;=0.8,"Mayor","Catastrófico"))))),"")</f>
        <v/>
      </c>
      <c r="AB33" s="62" t="str">
        <f>IFERROR(IF(Q33="Impacto",(M33-(+M33*T33)),IF(Q33="Probabilidad",M33,"")),"")</f>
        <v/>
      </c>
      <c r="AC33" s="6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51"/>
      <c r="AE33" s="52"/>
      <c r="AF33" s="53"/>
      <c r="AG33" s="54"/>
      <c r="AH33" s="54"/>
      <c r="AI33" s="52"/>
      <c r="AJ33" s="53"/>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445"/>
      <c r="B34" s="373"/>
      <c r="C34" s="373"/>
      <c r="D34" s="373"/>
      <c r="E34" s="376"/>
      <c r="F34" s="373"/>
      <c r="G34" s="396"/>
      <c r="H34" s="442"/>
      <c r="I34" s="381"/>
      <c r="J34" s="384"/>
      <c r="K34" s="381">
        <f t="shared" ref="K34:K38" ca="1" si="29">IF(NOT(ISERROR(MATCH(J34,_xlfn.ANCHORARRAY(E45),0))),I47&amp;"Por favor no seleccionar los criterios de impacto",J34)</f>
        <v>0</v>
      </c>
      <c r="L34" s="442"/>
      <c r="M34" s="381"/>
      <c r="N34" s="390"/>
      <c r="O34" s="30">
        <v>2</v>
      </c>
      <c r="P34" s="59"/>
      <c r="Q34" s="60" t="str">
        <f>IF(OR(R34="Preventivo",R34="Detectivo"),"Probabilidad",IF(R34="Correctivo","Impacto",""))</f>
        <v/>
      </c>
      <c r="R34" s="57"/>
      <c r="S34" s="57"/>
      <c r="T34" s="58" t="str">
        <f t="shared" ref="T34:T38" si="30">IF(AND(R34="Preventivo",S34="Automático"),"50%",IF(AND(R34="Preventivo",S34="Manual"),"40%",IF(AND(R34="Detectivo",S34="Automático"),"40%",IF(AND(R34="Detectivo",S34="Manual"),"30%",IF(AND(R34="Correctivo",S34="Automático"),"35%",IF(AND(R34="Correctivo",S34="Manual"),"25%",""))))))</f>
        <v/>
      </c>
      <c r="U34" s="57"/>
      <c r="V34" s="57"/>
      <c r="W34" s="57"/>
      <c r="X34" s="46" t="str">
        <f>IFERROR(IF(AND(Q33="Probabilidad",Q34="Probabilidad"),(Z33-(+Z33*T34)),IF(Q34="Probabilidad",(I33-(+I33*T34)),IF(Q34="Impacto",Z33,""))),"")</f>
        <v/>
      </c>
      <c r="Y34" s="61" t="str">
        <f t="shared" si="1"/>
        <v/>
      </c>
      <c r="Z34" s="62" t="str">
        <f t="shared" ref="Z34:Z38" si="31">+X34</f>
        <v/>
      </c>
      <c r="AA34" s="61" t="str">
        <f t="shared" si="3"/>
        <v/>
      </c>
      <c r="AB34" s="62" t="str">
        <f>IFERROR(IF(AND(Q33="Impacto",Q34="Impacto"),(AB33-(+AB33*T34)),IF(Q34="Impacto",(M33-(+M33*T34)),IF(Q34="Probabilidad",AB33,""))),"")</f>
        <v/>
      </c>
      <c r="AC34" s="63" t="str">
        <f t="shared" ref="AC34:AC35" si="3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51"/>
      <c r="AE34" s="52"/>
      <c r="AF34" s="53"/>
      <c r="AG34" s="54"/>
      <c r="AH34" s="54"/>
      <c r="AI34" s="52"/>
      <c r="AJ34" s="53"/>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445"/>
      <c r="B35" s="373"/>
      <c r="C35" s="373"/>
      <c r="D35" s="373"/>
      <c r="E35" s="376"/>
      <c r="F35" s="373"/>
      <c r="G35" s="396"/>
      <c r="H35" s="442"/>
      <c r="I35" s="381"/>
      <c r="J35" s="384"/>
      <c r="K35" s="381">
        <f t="shared" ca="1" si="29"/>
        <v>0</v>
      </c>
      <c r="L35" s="442"/>
      <c r="M35" s="381"/>
      <c r="N35" s="390"/>
      <c r="O35" s="30">
        <v>3</v>
      </c>
      <c r="P35" s="71"/>
      <c r="Q35" s="60" t="str">
        <f>IF(OR(R35="Preventivo",R35="Detectivo"),"Probabilidad",IF(R35="Correctivo","Impacto",""))</f>
        <v/>
      </c>
      <c r="R35" s="57"/>
      <c r="S35" s="57"/>
      <c r="T35" s="58" t="str">
        <f t="shared" si="30"/>
        <v/>
      </c>
      <c r="U35" s="57"/>
      <c r="V35" s="57"/>
      <c r="W35" s="57"/>
      <c r="X35" s="46" t="str">
        <f>IFERROR(IF(AND(Q34="Probabilidad",Q35="Probabilidad"),(Z34-(+Z34*T35)),IF(AND(Q34="Impacto",Q35="Probabilidad"),(Z33-(+Z33*T35)),IF(Q35="Impacto",Z34,""))),"")</f>
        <v/>
      </c>
      <c r="Y35" s="61" t="str">
        <f t="shared" si="1"/>
        <v/>
      </c>
      <c r="Z35" s="62" t="str">
        <f t="shared" si="31"/>
        <v/>
      </c>
      <c r="AA35" s="61" t="str">
        <f t="shared" si="3"/>
        <v/>
      </c>
      <c r="AB35" s="62" t="str">
        <f>IFERROR(IF(AND(Q34="Impacto",Q35="Impacto"),(AB34-(+AB34*T35)),IF(AND(Q34="Probabilidad",Q35="Impacto"),(AB33-(+AB33*T35)),IF(Q35="Probabilidad",AB34,""))),"")</f>
        <v/>
      </c>
      <c r="AC35" s="63" t="str">
        <f t="shared" si="32"/>
        <v/>
      </c>
      <c r="AD35" s="51"/>
      <c r="AE35" s="52"/>
      <c r="AF35" s="53"/>
      <c r="AG35" s="54"/>
      <c r="AH35" s="54"/>
      <c r="AI35" s="52"/>
      <c r="AJ35" s="53"/>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445"/>
      <c r="B36" s="373"/>
      <c r="C36" s="373"/>
      <c r="D36" s="373"/>
      <c r="E36" s="376"/>
      <c r="F36" s="373"/>
      <c r="G36" s="396"/>
      <c r="H36" s="442"/>
      <c r="I36" s="381"/>
      <c r="J36" s="384"/>
      <c r="K36" s="381">
        <f t="shared" ca="1" si="29"/>
        <v>0</v>
      </c>
      <c r="L36" s="442"/>
      <c r="M36" s="381"/>
      <c r="N36" s="390"/>
      <c r="O36" s="30">
        <v>4</v>
      </c>
      <c r="P36" s="59"/>
      <c r="Q36" s="60" t="str">
        <f t="shared" ref="Q36:Q38" si="33">IF(OR(R36="Preventivo",R36="Detectivo"),"Probabilidad",IF(R36="Correctivo","Impacto",""))</f>
        <v/>
      </c>
      <c r="R36" s="57"/>
      <c r="S36" s="57"/>
      <c r="T36" s="58" t="str">
        <f t="shared" si="30"/>
        <v/>
      </c>
      <c r="U36" s="57"/>
      <c r="V36" s="57"/>
      <c r="W36" s="57"/>
      <c r="X36" s="46" t="str">
        <f t="shared" ref="X36:X38" si="34">IFERROR(IF(AND(Q35="Probabilidad",Q36="Probabilidad"),(Z35-(+Z35*T36)),IF(AND(Q35="Impacto",Q36="Probabilidad"),(Z34-(+Z34*T36)),IF(Q36="Impacto",Z35,""))),"")</f>
        <v/>
      </c>
      <c r="Y36" s="61" t="str">
        <f t="shared" si="1"/>
        <v/>
      </c>
      <c r="Z36" s="62" t="str">
        <f t="shared" si="31"/>
        <v/>
      </c>
      <c r="AA36" s="61" t="str">
        <f t="shared" si="3"/>
        <v/>
      </c>
      <c r="AB36" s="62" t="str">
        <f t="shared" ref="AB36:AB38" si="35">IFERROR(IF(AND(Q35="Impacto",Q36="Impacto"),(AB35-(+AB35*T36)),IF(AND(Q35="Probabilidad",Q36="Impacto"),(AB34-(+AB34*T36)),IF(Q36="Probabilidad",AB35,""))),"")</f>
        <v/>
      </c>
      <c r="AC36" s="6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51"/>
      <c r="AE36" s="52"/>
      <c r="AF36" s="53"/>
      <c r="AG36" s="54"/>
      <c r="AH36" s="54"/>
      <c r="AI36" s="52"/>
      <c r="AJ36" s="53"/>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445"/>
      <c r="B37" s="373"/>
      <c r="C37" s="373"/>
      <c r="D37" s="373"/>
      <c r="E37" s="376"/>
      <c r="F37" s="373"/>
      <c r="G37" s="396"/>
      <c r="H37" s="442"/>
      <c r="I37" s="381"/>
      <c r="J37" s="384"/>
      <c r="K37" s="381">
        <f t="shared" ca="1" si="29"/>
        <v>0</v>
      </c>
      <c r="L37" s="442"/>
      <c r="M37" s="381"/>
      <c r="N37" s="390"/>
      <c r="O37" s="30">
        <v>5</v>
      </c>
      <c r="P37" s="59"/>
      <c r="Q37" s="60" t="str">
        <f t="shared" si="33"/>
        <v/>
      </c>
      <c r="R37" s="57"/>
      <c r="S37" s="57"/>
      <c r="T37" s="58" t="str">
        <f t="shared" si="30"/>
        <v/>
      </c>
      <c r="U37" s="57"/>
      <c r="V37" s="57"/>
      <c r="W37" s="57"/>
      <c r="X37" s="46" t="str">
        <f t="shared" si="34"/>
        <v/>
      </c>
      <c r="Y37" s="61" t="str">
        <f t="shared" si="1"/>
        <v/>
      </c>
      <c r="Z37" s="62" t="str">
        <f t="shared" si="31"/>
        <v/>
      </c>
      <c r="AA37" s="61" t="str">
        <f t="shared" si="3"/>
        <v/>
      </c>
      <c r="AB37" s="62" t="str">
        <f t="shared" si="35"/>
        <v/>
      </c>
      <c r="AC37" s="63" t="str">
        <f t="shared" ref="AC37:AC38" si="3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1"/>
      <c r="AE37" s="52"/>
      <c r="AF37" s="53"/>
      <c r="AG37" s="54"/>
      <c r="AH37" s="54"/>
      <c r="AI37" s="52"/>
      <c r="AJ37" s="53"/>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447"/>
      <c r="B38" s="374"/>
      <c r="C38" s="374"/>
      <c r="D38" s="374"/>
      <c r="E38" s="377"/>
      <c r="F38" s="374"/>
      <c r="G38" s="397"/>
      <c r="H38" s="443"/>
      <c r="I38" s="382"/>
      <c r="J38" s="385"/>
      <c r="K38" s="382">
        <f t="shared" ca="1" si="29"/>
        <v>0</v>
      </c>
      <c r="L38" s="443"/>
      <c r="M38" s="382"/>
      <c r="N38" s="391"/>
      <c r="O38" s="30">
        <v>6</v>
      </c>
      <c r="P38" s="59"/>
      <c r="Q38" s="60" t="str">
        <f t="shared" si="33"/>
        <v/>
      </c>
      <c r="R38" s="57"/>
      <c r="S38" s="57"/>
      <c r="T38" s="58" t="str">
        <f t="shared" si="30"/>
        <v/>
      </c>
      <c r="U38" s="57"/>
      <c r="V38" s="57"/>
      <c r="W38" s="57"/>
      <c r="X38" s="46" t="str">
        <f t="shared" si="34"/>
        <v/>
      </c>
      <c r="Y38" s="61" t="str">
        <f t="shared" si="1"/>
        <v/>
      </c>
      <c r="Z38" s="62" t="str">
        <f t="shared" si="31"/>
        <v/>
      </c>
      <c r="AA38" s="61" t="str">
        <f t="shared" si="3"/>
        <v/>
      </c>
      <c r="AB38" s="62" t="str">
        <f t="shared" si="35"/>
        <v/>
      </c>
      <c r="AC38" s="63" t="str">
        <f t="shared" si="36"/>
        <v/>
      </c>
      <c r="AD38" s="51"/>
      <c r="AE38" s="52"/>
      <c r="AF38" s="53"/>
      <c r="AG38" s="54"/>
      <c r="AH38" s="54"/>
      <c r="AI38" s="52"/>
      <c r="AJ38" s="53"/>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444">
        <v>6</v>
      </c>
      <c r="B39" s="372"/>
      <c r="C39" s="372"/>
      <c r="D39" s="372"/>
      <c r="E39" s="375"/>
      <c r="F39" s="372"/>
      <c r="G39" s="395"/>
      <c r="H39" s="441" t="str">
        <f>IF(G39&lt;=0,"",IF(G39&lt;=2,"Muy Baja",IF(G39&lt;=24,"Baja",IF(G39&lt;=500,"Media",IF(G39&lt;=5000,"Alta","Muy Alta")))))</f>
        <v/>
      </c>
      <c r="I39" s="380" t="str">
        <f>IF(H39="","",IF(H39="Muy Baja",0.2,IF(H39="Baja",0.4,IF(H39="Media",0.6,IF(H39="Alta",0.8,IF(H39="Muy Alta",1,))))))</f>
        <v/>
      </c>
      <c r="J39" s="383"/>
      <c r="K39" s="380">
        <f>IF(NOT(ISERROR(MATCH(J39,'[3]Tabla Impacto'!$B$221:$B$223,0))),'[3]Tabla Impacto'!$F$223&amp;"Por favor no seleccionar los criterios de impacto(Afectación Económica o presupuestal y Pérdida Reputacional)",J39)</f>
        <v>0</v>
      </c>
      <c r="L39" s="441" t="str">
        <f>IF(OR(K39='[3]Tabla Impacto'!$C$11,K39='[3]Tabla Impacto'!$D$11),"Leve",IF(OR(K39='[3]Tabla Impacto'!$C$12,K39='[3]Tabla Impacto'!$D$12),"Menor",IF(OR(K39='[3]Tabla Impacto'!$C$13,K39='[3]Tabla Impacto'!$D$13),"Moderado",IF(OR(K39='[3]Tabla Impacto'!$C$14,K39='[3]Tabla Impacto'!$D$14),"Mayor",IF(OR(K39='[3]Tabla Impacto'!$C$15,K39='[3]Tabla Impacto'!$D$15),"Catastrófico","")))))</f>
        <v/>
      </c>
      <c r="M39" s="380" t="str">
        <f>IF(L39="","",IF(L39="Leve",0.2,IF(L39="Menor",0.4,IF(L39="Moderado",0.6,IF(L39="Mayor",0.8,IF(L39="Catastrófico",1,))))))</f>
        <v/>
      </c>
      <c r="N39" s="389"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30">
        <v>1</v>
      </c>
      <c r="P39" s="59"/>
      <c r="Q39" s="60" t="str">
        <f>IF(OR(R39="Preventivo",R39="Detectivo"),"Probabilidad",IF(R39="Correctivo","Impacto",""))</f>
        <v/>
      </c>
      <c r="R39" s="57"/>
      <c r="S39" s="57"/>
      <c r="T39" s="58" t="str">
        <f>IF(AND(R39="Preventivo",S39="Automático"),"50%",IF(AND(R39="Preventivo",S39="Manual"),"40%",IF(AND(R39="Detectivo",S39="Automático"),"40%",IF(AND(R39="Detectivo",S39="Manual"),"30%",IF(AND(R39="Correctivo",S39="Automático"),"35%",IF(AND(R39="Correctivo",S39="Manual"),"25%",""))))))</f>
        <v/>
      </c>
      <c r="U39" s="57"/>
      <c r="V39" s="57"/>
      <c r="W39" s="57"/>
      <c r="X39" s="46" t="str">
        <f>IFERROR(IF(Q39="Probabilidad",(I39-(+I39*T39)),IF(Q39="Impacto",I39,"")),"")</f>
        <v/>
      </c>
      <c r="Y39" s="61" t="str">
        <f>IFERROR(IF(X39="","",IF(X39&lt;=0.2,"Muy Baja",IF(X39&lt;=0.4,"Baja",IF(X39&lt;=0.6,"Media",IF(X39&lt;=0.8,"Alta","Muy Alta"))))),"")</f>
        <v/>
      </c>
      <c r="Z39" s="62" t="str">
        <f>+X39</f>
        <v/>
      </c>
      <c r="AA39" s="61" t="str">
        <f>IFERROR(IF(AB39="","",IF(AB39&lt;=0.2,"Leve",IF(AB39&lt;=0.4,"Menor",IF(AB39&lt;=0.6,"Moderado",IF(AB39&lt;=0.8,"Mayor","Catastrófico"))))),"")</f>
        <v/>
      </c>
      <c r="AB39" s="62" t="str">
        <f>IFERROR(IF(Q39="Impacto",(M39-(+M39*T39)),IF(Q39="Probabilidad",M39,"")),"")</f>
        <v/>
      </c>
      <c r="AC39" s="6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51"/>
      <c r="AE39" s="52"/>
      <c r="AF39" s="53"/>
      <c r="AG39" s="54"/>
      <c r="AH39" s="54"/>
      <c r="AI39" s="52"/>
      <c r="AJ39" s="53"/>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445"/>
      <c r="B40" s="373"/>
      <c r="C40" s="373"/>
      <c r="D40" s="373"/>
      <c r="E40" s="376"/>
      <c r="F40" s="373"/>
      <c r="G40" s="396"/>
      <c r="H40" s="442"/>
      <c r="I40" s="381"/>
      <c r="J40" s="384"/>
      <c r="K40" s="381">
        <f t="shared" ref="K40:K44" ca="1" si="37">IF(NOT(ISERROR(MATCH(J40,_xlfn.ANCHORARRAY(E51),0))),I53&amp;"Por favor no seleccionar los criterios de impacto",J40)</f>
        <v>0</v>
      </c>
      <c r="L40" s="442"/>
      <c r="M40" s="381"/>
      <c r="N40" s="390"/>
      <c r="O40" s="30">
        <v>2</v>
      </c>
      <c r="P40" s="59"/>
      <c r="Q40" s="60" t="str">
        <f>IF(OR(R40="Preventivo",R40="Detectivo"),"Probabilidad",IF(R40="Correctivo","Impacto",""))</f>
        <v/>
      </c>
      <c r="R40" s="57"/>
      <c r="S40" s="57"/>
      <c r="T40" s="58" t="str">
        <f t="shared" ref="T40:T44" si="38">IF(AND(R40="Preventivo",S40="Automático"),"50%",IF(AND(R40="Preventivo",S40="Manual"),"40%",IF(AND(R40="Detectivo",S40="Automático"),"40%",IF(AND(R40="Detectivo",S40="Manual"),"30%",IF(AND(R40="Correctivo",S40="Automático"),"35%",IF(AND(R40="Correctivo",S40="Manual"),"25%",""))))))</f>
        <v/>
      </c>
      <c r="U40" s="57"/>
      <c r="V40" s="57"/>
      <c r="W40" s="57"/>
      <c r="X40" s="46" t="str">
        <f>IFERROR(IF(AND(Q39="Probabilidad",Q40="Probabilidad"),(Z39-(+Z39*T40)),IF(Q40="Probabilidad",(I39-(+I39*T40)),IF(Q40="Impacto",Z39,""))),"")</f>
        <v/>
      </c>
      <c r="Y40" s="61" t="str">
        <f t="shared" si="1"/>
        <v/>
      </c>
      <c r="Z40" s="62" t="str">
        <f t="shared" ref="Z40:Z44" si="39">+X40</f>
        <v/>
      </c>
      <c r="AA40" s="61" t="str">
        <f t="shared" si="3"/>
        <v/>
      </c>
      <c r="AB40" s="62" t="str">
        <f>IFERROR(IF(AND(Q39="Impacto",Q40="Impacto"),(AB39-(+AB39*T40)),IF(Q40="Impacto",(M39-(+M39*T40)),IF(Q40="Probabilidad",AB39,""))),"")</f>
        <v/>
      </c>
      <c r="AC40" s="63" t="str">
        <f t="shared" ref="AC40:AC41" si="40">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51"/>
      <c r="AE40" s="52"/>
      <c r="AF40" s="53"/>
      <c r="AG40" s="54"/>
      <c r="AH40" s="54"/>
      <c r="AI40" s="52"/>
      <c r="AJ40" s="53"/>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445"/>
      <c r="B41" s="373"/>
      <c r="C41" s="373"/>
      <c r="D41" s="373"/>
      <c r="E41" s="376"/>
      <c r="F41" s="373"/>
      <c r="G41" s="396"/>
      <c r="H41" s="442"/>
      <c r="I41" s="381"/>
      <c r="J41" s="384"/>
      <c r="K41" s="381">
        <f t="shared" ca="1" si="37"/>
        <v>0</v>
      </c>
      <c r="L41" s="442"/>
      <c r="M41" s="381"/>
      <c r="N41" s="390"/>
      <c r="O41" s="30">
        <v>3</v>
      </c>
      <c r="P41" s="71"/>
      <c r="Q41" s="60" t="str">
        <f>IF(OR(R41="Preventivo",R41="Detectivo"),"Probabilidad",IF(R41="Correctivo","Impacto",""))</f>
        <v/>
      </c>
      <c r="R41" s="57"/>
      <c r="S41" s="57"/>
      <c r="T41" s="58" t="str">
        <f t="shared" si="38"/>
        <v/>
      </c>
      <c r="U41" s="57"/>
      <c r="V41" s="57"/>
      <c r="W41" s="57"/>
      <c r="X41" s="46" t="str">
        <f>IFERROR(IF(AND(Q40="Probabilidad",Q41="Probabilidad"),(Z40-(+Z40*T41)),IF(AND(Q40="Impacto",Q41="Probabilidad"),(Z39-(+Z39*T41)),IF(Q41="Impacto",Z40,""))),"")</f>
        <v/>
      </c>
      <c r="Y41" s="61" t="str">
        <f t="shared" si="1"/>
        <v/>
      </c>
      <c r="Z41" s="62" t="str">
        <f t="shared" si="39"/>
        <v/>
      </c>
      <c r="AA41" s="61" t="str">
        <f t="shared" si="3"/>
        <v/>
      </c>
      <c r="AB41" s="62" t="str">
        <f>IFERROR(IF(AND(Q40="Impacto",Q41="Impacto"),(AB40-(+AB40*T41)),IF(AND(Q40="Probabilidad",Q41="Impacto"),(AB39-(+AB39*T41)),IF(Q41="Probabilidad",AB40,""))),"")</f>
        <v/>
      </c>
      <c r="AC41" s="63" t="str">
        <f t="shared" si="40"/>
        <v/>
      </c>
      <c r="AD41" s="51"/>
      <c r="AE41" s="52"/>
      <c r="AF41" s="53"/>
      <c r="AG41" s="54"/>
      <c r="AH41" s="54"/>
      <c r="AI41" s="52"/>
      <c r="AJ41" s="53"/>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445"/>
      <c r="B42" s="373"/>
      <c r="C42" s="373"/>
      <c r="D42" s="373"/>
      <c r="E42" s="376"/>
      <c r="F42" s="373"/>
      <c r="G42" s="396"/>
      <c r="H42" s="442"/>
      <c r="I42" s="381"/>
      <c r="J42" s="384"/>
      <c r="K42" s="381">
        <f t="shared" ca="1" si="37"/>
        <v>0</v>
      </c>
      <c r="L42" s="442"/>
      <c r="M42" s="381"/>
      <c r="N42" s="390"/>
      <c r="O42" s="30">
        <v>4</v>
      </c>
      <c r="P42" s="59"/>
      <c r="Q42" s="60" t="str">
        <f t="shared" ref="Q42:Q44" si="41">IF(OR(R42="Preventivo",R42="Detectivo"),"Probabilidad",IF(R42="Correctivo","Impacto",""))</f>
        <v/>
      </c>
      <c r="R42" s="57"/>
      <c r="S42" s="57"/>
      <c r="T42" s="58" t="str">
        <f t="shared" si="38"/>
        <v/>
      </c>
      <c r="U42" s="57"/>
      <c r="V42" s="57"/>
      <c r="W42" s="57"/>
      <c r="X42" s="46" t="str">
        <f t="shared" ref="X42:X44" si="42">IFERROR(IF(AND(Q41="Probabilidad",Q42="Probabilidad"),(Z41-(+Z41*T42)),IF(AND(Q41="Impacto",Q42="Probabilidad"),(Z40-(+Z40*T42)),IF(Q42="Impacto",Z41,""))),"")</f>
        <v/>
      </c>
      <c r="Y42" s="61" t="str">
        <f t="shared" si="1"/>
        <v/>
      </c>
      <c r="Z42" s="62" t="str">
        <f t="shared" si="39"/>
        <v/>
      </c>
      <c r="AA42" s="61" t="str">
        <f t="shared" si="3"/>
        <v/>
      </c>
      <c r="AB42" s="62" t="str">
        <f t="shared" ref="AB42:AB44" si="43">IFERROR(IF(AND(Q41="Impacto",Q42="Impacto"),(AB41-(+AB41*T42)),IF(AND(Q41="Probabilidad",Q42="Impacto"),(AB40-(+AB40*T42)),IF(Q42="Probabilidad",AB41,""))),"")</f>
        <v/>
      </c>
      <c r="AC42" s="6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51"/>
      <c r="AE42" s="52"/>
      <c r="AF42" s="53"/>
      <c r="AG42" s="54"/>
      <c r="AH42" s="54"/>
      <c r="AI42" s="52"/>
      <c r="AJ42" s="53"/>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445"/>
      <c r="B43" s="373"/>
      <c r="C43" s="373"/>
      <c r="D43" s="373"/>
      <c r="E43" s="376"/>
      <c r="F43" s="373"/>
      <c r="G43" s="396"/>
      <c r="H43" s="442"/>
      <c r="I43" s="381"/>
      <c r="J43" s="384"/>
      <c r="K43" s="381">
        <f t="shared" ca="1" si="37"/>
        <v>0</v>
      </c>
      <c r="L43" s="442"/>
      <c r="M43" s="381"/>
      <c r="N43" s="390"/>
      <c r="O43" s="30">
        <v>5</v>
      </c>
      <c r="P43" s="59"/>
      <c r="Q43" s="60" t="str">
        <f t="shared" si="41"/>
        <v/>
      </c>
      <c r="R43" s="57"/>
      <c r="S43" s="57"/>
      <c r="T43" s="58" t="str">
        <f t="shared" si="38"/>
        <v/>
      </c>
      <c r="U43" s="57"/>
      <c r="V43" s="57"/>
      <c r="W43" s="57"/>
      <c r="X43" s="46" t="str">
        <f t="shared" si="42"/>
        <v/>
      </c>
      <c r="Y43" s="61" t="str">
        <f t="shared" si="1"/>
        <v/>
      </c>
      <c r="Z43" s="62" t="str">
        <f t="shared" si="39"/>
        <v/>
      </c>
      <c r="AA43" s="61" t="str">
        <f t="shared" si="3"/>
        <v/>
      </c>
      <c r="AB43" s="62" t="str">
        <f t="shared" si="43"/>
        <v/>
      </c>
      <c r="AC43" s="63" t="str">
        <f t="shared" ref="AC43" si="44">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1"/>
      <c r="AE43" s="52"/>
      <c r="AF43" s="53"/>
      <c r="AG43" s="54"/>
      <c r="AH43" s="54"/>
      <c r="AI43" s="52"/>
      <c r="AJ43" s="53"/>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447"/>
      <c r="B44" s="374"/>
      <c r="C44" s="374"/>
      <c r="D44" s="374"/>
      <c r="E44" s="377"/>
      <c r="F44" s="374"/>
      <c r="G44" s="397"/>
      <c r="H44" s="443"/>
      <c r="I44" s="382"/>
      <c r="J44" s="385"/>
      <c r="K44" s="382">
        <f t="shared" ca="1" si="37"/>
        <v>0</v>
      </c>
      <c r="L44" s="443"/>
      <c r="M44" s="382"/>
      <c r="N44" s="391"/>
      <c r="O44" s="30">
        <v>6</v>
      </c>
      <c r="P44" s="59"/>
      <c r="Q44" s="60" t="str">
        <f t="shared" si="41"/>
        <v/>
      </c>
      <c r="R44" s="57"/>
      <c r="S44" s="57"/>
      <c r="T44" s="58" t="str">
        <f t="shared" si="38"/>
        <v/>
      </c>
      <c r="U44" s="57"/>
      <c r="V44" s="57"/>
      <c r="W44" s="57"/>
      <c r="X44" s="46" t="str">
        <f t="shared" si="42"/>
        <v/>
      </c>
      <c r="Y44" s="61" t="str">
        <f t="shared" si="1"/>
        <v/>
      </c>
      <c r="Z44" s="62" t="str">
        <f t="shared" si="39"/>
        <v/>
      </c>
      <c r="AA44" s="61" t="str">
        <f>IFERROR(IF(AB44="","",IF(AB44&lt;=0.2,"Leve",IF(AB44&lt;=0.4,"Menor",IF(AB44&lt;=0.6,"Moderado",IF(AB44&lt;=0.8,"Mayor","Catastrófico"))))),"")</f>
        <v/>
      </c>
      <c r="AB44" s="62" t="str">
        <f t="shared" si="43"/>
        <v/>
      </c>
      <c r="AC44" s="6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1"/>
      <c r="AE44" s="52"/>
      <c r="AF44" s="53"/>
      <c r="AG44" s="54"/>
      <c r="AH44" s="54"/>
      <c r="AI44" s="52"/>
      <c r="AJ44" s="53"/>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444">
        <v>7</v>
      </c>
      <c r="B45" s="372"/>
      <c r="C45" s="372"/>
      <c r="D45" s="372"/>
      <c r="E45" s="375"/>
      <c r="F45" s="372"/>
      <c r="G45" s="395"/>
      <c r="H45" s="441" t="str">
        <f>IF(G45&lt;=0,"",IF(G45&lt;=2,"Muy Baja",IF(G45&lt;=24,"Baja",IF(G45&lt;=500,"Media",IF(G45&lt;=5000,"Alta","Muy Alta")))))</f>
        <v/>
      </c>
      <c r="I45" s="380" t="str">
        <f>IF(H45="","",IF(H45="Muy Baja",0.2,IF(H45="Baja",0.4,IF(H45="Media",0.6,IF(H45="Alta",0.8,IF(H45="Muy Alta",1,))))))</f>
        <v/>
      </c>
      <c r="J45" s="383"/>
      <c r="K45" s="380">
        <f>IF(NOT(ISERROR(MATCH(J45,'[3]Tabla Impacto'!$B$221:$B$223,0))),'[3]Tabla Impacto'!$F$223&amp;"Por favor no seleccionar los criterios de impacto(Afectación Económica o presupuestal y Pérdida Reputacional)",J45)</f>
        <v>0</v>
      </c>
      <c r="L45" s="441" t="str">
        <f>IF(OR(K45='[3]Tabla Impacto'!$C$11,K45='[3]Tabla Impacto'!$D$11),"Leve",IF(OR(K45='[3]Tabla Impacto'!$C$12,K45='[3]Tabla Impacto'!$D$12),"Menor",IF(OR(K45='[3]Tabla Impacto'!$C$13,K45='[3]Tabla Impacto'!$D$13),"Moderado",IF(OR(K45='[3]Tabla Impacto'!$C$14,K45='[3]Tabla Impacto'!$D$14),"Mayor",IF(OR(K45='[3]Tabla Impacto'!$C$15,K45='[3]Tabla Impacto'!$D$15),"Catastrófico","")))))</f>
        <v/>
      </c>
      <c r="M45" s="380" t="str">
        <f>IF(L45="","",IF(L45="Leve",0.2,IF(L45="Menor",0.4,IF(L45="Moderado",0.6,IF(L45="Mayor",0.8,IF(L45="Catastrófico",1,))))))</f>
        <v/>
      </c>
      <c r="N45" s="389"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30">
        <v>1</v>
      </c>
      <c r="P45" s="59"/>
      <c r="Q45" s="60" t="str">
        <f>IF(OR(R45="Preventivo",R45="Detectivo"),"Probabilidad",IF(R45="Correctivo","Impacto",""))</f>
        <v/>
      </c>
      <c r="R45" s="57"/>
      <c r="S45" s="57"/>
      <c r="T45" s="58" t="str">
        <f>IF(AND(R45="Preventivo",S45="Automático"),"50%",IF(AND(R45="Preventivo",S45="Manual"),"40%",IF(AND(R45="Detectivo",S45="Automático"),"40%",IF(AND(R45="Detectivo",S45="Manual"),"30%",IF(AND(R45="Correctivo",S45="Automático"),"35%",IF(AND(R45="Correctivo",S45="Manual"),"25%",""))))))</f>
        <v/>
      </c>
      <c r="U45" s="57"/>
      <c r="V45" s="57"/>
      <c r="W45" s="57"/>
      <c r="X45" s="46" t="str">
        <f>IFERROR(IF(Q45="Probabilidad",(I45-(+I45*T45)),IF(Q45="Impacto",I45,"")),"")</f>
        <v/>
      </c>
      <c r="Y45" s="61" t="str">
        <f>IFERROR(IF(X45="","",IF(X45&lt;=0.2,"Muy Baja",IF(X45&lt;=0.4,"Baja",IF(X45&lt;=0.6,"Media",IF(X45&lt;=0.8,"Alta","Muy Alta"))))),"")</f>
        <v/>
      </c>
      <c r="Z45" s="62" t="str">
        <f>+X45</f>
        <v/>
      </c>
      <c r="AA45" s="61" t="str">
        <f>IFERROR(IF(AB45="","",IF(AB45&lt;=0.2,"Leve",IF(AB45&lt;=0.4,"Menor",IF(AB45&lt;=0.6,"Moderado",IF(AB45&lt;=0.8,"Mayor","Catastrófico"))))),"")</f>
        <v/>
      </c>
      <c r="AB45" s="62" t="str">
        <f>IFERROR(IF(Q45="Impacto",(M45-(+M45*T45)),IF(Q45="Probabilidad",M45,"")),"")</f>
        <v/>
      </c>
      <c r="AC45" s="6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1"/>
      <c r="AE45" s="52"/>
      <c r="AF45" s="53"/>
      <c r="AG45" s="54"/>
      <c r="AH45" s="54"/>
      <c r="AI45" s="52"/>
      <c r="AJ45" s="53"/>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445"/>
      <c r="B46" s="373"/>
      <c r="C46" s="373"/>
      <c r="D46" s="373"/>
      <c r="E46" s="376"/>
      <c r="F46" s="373"/>
      <c r="G46" s="396"/>
      <c r="H46" s="442"/>
      <c r="I46" s="381"/>
      <c r="J46" s="384"/>
      <c r="K46" s="381">
        <f t="shared" ref="K46:K50" ca="1" si="45">IF(NOT(ISERROR(MATCH(J46,_xlfn.ANCHORARRAY(E57),0))),I59&amp;"Por favor no seleccionar los criterios de impacto",J46)</f>
        <v>0</v>
      </c>
      <c r="L46" s="442"/>
      <c r="M46" s="381"/>
      <c r="N46" s="390"/>
      <c r="O46" s="30">
        <v>2</v>
      </c>
      <c r="P46" s="59"/>
      <c r="Q46" s="60" t="str">
        <f>IF(OR(R46="Preventivo",R46="Detectivo"),"Probabilidad",IF(R46="Correctivo","Impacto",""))</f>
        <v/>
      </c>
      <c r="R46" s="57"/>
      <c r="S46" s="57"/>
      <c r="T46" s="58" t="str">
        <f t="shared" ref="T46:T50" si="46">IF(AND(R46="Preventivo",S46="Automático"),"50%",IF(AND(R46="Preventivo",S46="Manual"),"40%",IF(AND(R46="Detectivo",S46="Automático"),"40%",IF(AND(R46="Detectivo",S46="Manual"),"30%",IF(AND(R46="Correctivo",S46="Automático"),"35%",IF(AND(R46="Correctivo",S46="Manual"),"25%",""))))))</f>
        <v/>
      </c>
      <c r="U46" s="57"/>
      <c r="V46" s="57"/>
      <c r="W46" s="57"/>
      <c r="X46" s="46" t="str">
        <f>IFERROR(IF(AND(Q45="Probabilidad",Q46="Probabilidad"),(Z45-(+Z45*T46)),IF(Q46="Probabilidad",(I45-(+I45*T46)),IF(Q46="Impacto",Z45,""))),"")</f>
        <v/>
      </c>
      <c r="Y46" s="61" t="str">
        <f t="shared" si="1"/>
        <v/>
      </c>
      <c r="Z46" s="62" t="str">
        <f t="shared" ref="Z46:Z50" si="47">+X46</f>
        <v/>
      </c>
      <c r="AA46" s="61" t="str">
        <f t="shared" si="3"/>
        <v/>
      </c>
      <c r="AB46" s="62" t="str">
        <f>IFERROR(IF(AND(Q45="Impacto",Q46="Impacto"),(AB45-(+AB45*T46)),IF(Q46="Impacto",(M45-(+M45*T46)),IF(Q46="Probabilidad",AB45,""))),"")</f>
        <v/>
      </c>
      <c r="AC46" s="63" t="str">
        <f t="shared" ref="AC46:AC47" si="48">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1"/>
      <c r="AE46" s="52"/>
      <c r="AF46" s="53"/>
      <c r="AG46" s="54"/>
      <c r="AH46" s="54"/>
      <c r="AI46" s="52"/>
      <c r="AJ46" s="53"/>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445"/>
      <c r="B47" s="373"/>
      <c r="C47" s="373"/>
      <c r="D47" s="373"/>
      <c r="E47" s="376"/>
      <c r="F47" s="373"/>
      <c r="G47" s="396"/>
      <c r="H47" s="442"/>
      <c r="I47" s="381"/>
      <c r="J47" s="384"/>
      <c r="K47" s="381">
        <f t="shared" ca="1" si="45"/>
        <v>0</v>
      </c>
      <c r="L47" s="442"/>
      <c r="M47" s="381"/>
      <c r="N47" s="390"/>
      <c r="O47" s="30">
        <v>3</v>
      </c>
      <c r="P47" s="71"/>
      <c r="Q47" s="60" t="str">
        <f>IF(OR(R47="Preventivo",R47="Detectivo"),"Probabilidad",IF(R47="Correctivo","Impacto",""))</f>
        <v/>
      </c>
      <c r="R47" s="57"/>
      <c r="S47" s="57"/>
      <c r="T47" s="58" t="str">
        <f t="shared" si="46"/>
        <v/>
      </c>
      <c r="U47" s="57"/>
      <c r="V47" s="57"/>
      <c r="W47" s="57"/>
      <c r="X47" s="46" t="str">
        <f>IFERROR(IF(AND(Q46="Probabilidad",Q47="Probabilidad"),(Z46-(+Z46*T47)),IF(AND(Q46="Impacto",Q47="Probabilidad"),(Z45-(+Z45*T47)),IF(Q47="Impacto",Z46,""))),"")</f>
        <v/>
      </c>
      <c r="Y47" s="61" t="str">
        <f t="shared" si="1"/>
        <v/>
      </c>
      <c r="Z47" s="62" t="str">
        <f t="shared" si="47"/>
        <v/>
      </c>
      <c r="AA47" s="61" t="str">
        <f t="shared" si="3"/>
        <v/>
      </c>
      <c r="AB47" s="62" t="str">
        <f>IFERROR(IF(AND(Q46="Impacto",Q47="Impacto"),(AB46-(+AB46*T47)),IF(AND(Q46="Probabilidad",Q47="Impacto"),(AB45-(+AB45*T47)),IF(Q47="Probabilidad",AB46,""))),"")</f>
        <v/>
      </c>
      <c r="AC47" s="63" t="str">
        <f t="shared" si="48"/>
        <v/>
      </c>
      <c r="AD47" s="51"/>
      <c r="AE47" s="52"/>
      <c r="AF47" s="53"/>
      <c r="AG47" s="54"/>
      <c r="AH47" s="54"/>
      <c r="AI47" s="52"/>
      <c r="AJ47" s="53"/>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445"/>
      <c r="B48" s="373"/>
      <c r="C48" s="373"/>
      <c r="D48" s="373"/>
      <c r="E48" s="376"/>
      <c r="F48" s="373"/>
      <c r="G48" s="396"/>
      <c r="H48" s="442"/>
      <c r="I48" s="381"/>
      <c r="J48" s="384"/>
      <c r="K48" s="381">
        <f t="shared" ca="1" si="45"/>
        <v>0</v>
      </c>
      <c r="L48" s="442"/>
      <c r="M48" s="381"/>
      <c r="N48" s="390"/>
      <c r="O48" s="30">
        <v>4</v>
      </c>
      <c r="P48" s="59"/>
      <c r="Q48" s="60" t="str">
        <f t="shared" ref="Q48:Q50" si="49">IF(OR(R48="Preventivo",R48="Detectivo"),"Probabilidad",IF(R48="Correctivo","Impacto",""))</f>
        <v/>
      </c>
      <c r="R48" s="57"/>
      <c r="S48" s="57"/>
      <c r="T48" s="58" t="str">
        <f t="shared" si="46"/>
        <v/>
      </c>
      <c r="U48" s="57"/>
      <c r="V48" s="57"/>
      <c r="W48" s="57"/>
      <c r="X48" s="46" t="str">
        <f t="shared" ref="X48:X50" si="50">IFERROR(IF(AND(Q47="Probabilidad",Q48="Probabilidad"),(Z47-(+Z47*T48)),IF(AND(Q47="Impacto",Q48="Probabilidad"),(Z46-(+Z46*T48)),IF(Q48="Impacto",Z47,""))),"")</f>
        <v/>
      </c>
      <c r="Y48" s="61" t="str">
        <f t="shared" si="1"/>
        <v/>
      </c>
      <c r="Z48" s="62" t="str">
        <f t="shared" si="47"/>
        <v/>
      </c>
      <c r="AA48" s="61" t="str">
        <f t="shared" si="3"/>
        <v/>
      </c>
      <c r="AB48" s="62" t="str">
        <f t="shared" ref="AB48:AB50" si="51">IFERROR(IF(AND(Q47="Impacto",Q48="Impacto"),(AB47-(+AB47*T48)),IF(AND(Q47="Probabilidad",Q48="Impacto"),(AB46-(+AB46*T48)),IF(Q48="Probabilidad",AB47,""))),"")</f>
        <v/>
      </c>
      <c r="AC48" s="6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51"/>
      <c r="AE48" s="52"/>
      <c r="AF48" s="53"/>
      <c r="AG48" s="54"/>
      <c r="AH48" s="54"/>
      <c r="AI48" s="52"/>
      <c r="AJ48" s="53"/>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445"/>
      <c r="B49" s="373"/>
      <c r="C49" s="373"/>
      <c r="D49" s="373"/>
      <c r="E49" s="376"/>
      <c r="F49" s="373"/>
      <c r="G49" s="396"/>
      <c r="H49" s="442"/>
      <c r="I49" s="381"/>
      <c r="J49" s="384"/>
      <c r="K49" s="381">
        <f t="shared" ca="1" si="45"/>
        <v>0</v>
      </c>
      <c r="L49" s="442"/>
      <c r="M49" s="381"/>
      <c r="N49" s="390"/>
      <c r="O49" s="30">
        <v>5</v>
      </c>
      <c r="P49" s="59"/>
      <c r="Q49" s="60" t="str">
        <f t="shared" si="49"/>
        <v/>
      </c>
      <c r="R49" s="57"/>
      <c r="S49" s="57"/>
      <c r="T49" s="58" t="str">
        <f t="shared" si="46"/>
        <v/>
      </c>
      <c r="U49" s="57"/>
      <c r="V49" s="57"/>
      <c r="W49" s="57"/>
      <c r="X49" s="46" t="str">
        <f t="shared" si="50"/>
        <v/>
      </c>
      <c r="Y49" s="61" t="str">
        <f t="shared" si="1"/>
        <v/>
      </c>
      <c r="Z49" s="62" t="str">
        <f t="shared" si="47"/>
        <v/>
      </c>
      <c r="AA49" s="61" t="str">
        <f t="shared" si="3"/>
        <v/>
      </c>
      <c r="AB49" s="62" t="str">
        <f t="shared" si="51"/>
        <v/>
      </c>
      <c r="AC49" s="63" t="str">
        <f t="shared" ref="AC49:AC50" si="52">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1"/>
      <c r="AE49" s="52"/>
      <c r="AF49" s="53"/>
      <c r="AG49" s="54"/>
      <c r="AH49" s="54"/>
      <c r="AI49" s="52"/>
      <c r="AJ49" s="53"/>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447"/>
      <c r="B50" s="374"/>
      <c r="C50" s="374"/>
      <c r="D50" s="374"/>
      <c r="E50" s="377"/>
      <c r="F50" s="374"/>
      <c r="G50" s="397"/>
      <c r="H50" s="443"/>
      <c r="I50" s="382"/>
      <c r="J50" s="385"/>
      <c r="K50" s="382">
        <f t="shared" ca="1" si="45"/>
        <v>0</v>
      </c>
      <c r="L50" s="443"/>
      <c r="M50" s="382"/>
      <c r="N50" s="391"/>
      <c r="O50" s="30">
        <v>6</v>
      </c>
      <c r="P50" s="59"/>
      <c r="Q50" s="60" t="str">
        <f t="shared" si="49"/>
        <v/>
      </c>
      <c r="R50" s="57"/>
      <c r="S50" s="57"/>
      <c r="T50" s="58" t="str">
        <f t="shared" si="46"/>
        <v/>
      </c>
      <c r="U50" s="57"/>
      <c r="V50" s="57"/>
      <c r="W50" s="57"/>
      <c r="X50" s="46" t="str">
        <f t="shared" si="50"/>
        <v/>
      </c>
      <c r="Y50" s="61" t="str">
        <f t="shared" si="1"/>
        <v/>
      </c>
      <c r="Z50" s="62" t="str">
        <f t="shared" si="47"/>
        <v/>
      </c>
      <c r="AA50" s="61" t="str">
        <f t="shared" si="3"/>
        <v/>
      </c>
      <c r="AB50" s="62" t="str">
        <f t="shared" si="51"/>
        <v/>
      </c>
      <c r="AC50" s="63" t="str">
        <f t="shared" si="52"/>
        <v/>
      </c>
      <c r="AD50" s="51"/>
      <c r="AE50" s="52"/>
      <c r="AF50" s="53"/>
      <c r="AG50" s="54"/>
      <c r="AH50" s="54"/>
      <c r="AI50" s="52"/>
      <c r="AJ50" s="53"/>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444">
        <v>8</v>
      </c>
      <c r="B51" s="372"/>
      <c r="C51" s="372"/>
      <c r="D51" s="372"/>
      <c r="E51" s="375"/>
      <c r="F51" s="372"/>
      <c r="G51" s="395"/>
      <c r="H51" s="441" t="str">
        <f>IF(G51&lt;=0,"",IF(G51&lt;=2,"Muy Baja",IF(G51&lt;=24,"Baja",IF(G51&lt;=500,"Media",IF(G51&lt;=5000,"Alta","Muy Alta")))))</f>
        <v/>
      </c>
      <c r="I51" s="380" t="str">
        <f>IF(H51="","",IF(H51="Muy Baja",0.2,IF(H51="Baja",0.4,IF(H51="Media",0.6,IF(H51="Alta",0.8,IF(H51="Muy Alta",1,))))))</f>
        <v/>
      </c>
      <c r="J51" s="383"/>
      <c r="K51" s="380">
        <f>IF(NOT(ISERROR(MATCH(J51,'[3]Tabla Impacto'!$B$221:$B$223,0))),'[3]Tabla Impacto'!$F$223&amp;"Por favor no seleccionar los criterios de impacto(Afectación Económica o presupuestal y Pérdida Reputacional)",J51)</f>
        <v>0</v>
      </c>
      <c r="L51" s="441" t="str">
        <f>IF(OR(K51='[3]Tabla Impacto'!$C$11,K51='[3]Tabla Impacto'!$D$11),"Leve",IF(OR(K51='[3]Tabla Impacto'!$C$12,K51='[3]Tabla Impacto'!$D$12),"Menor",IF(OR(K51='[3]Tabla Impacto'!$C$13,K51='[3]Tabla Impacto'!$D$13),"Moderado",IF(OR(K51='[3]Tabla Impacto'!$C$14,K51='[3]Tabla Impacto'!$D$14),"Mayor",IF(OR(K51='[3]Tabla Impacto'!$C$15,K51='[3]Tabla Impacto'!$D$15),"Catastrófico","")))))</f>
        <v/>
      </c>
      <c r="M51" s="380" t="str">
        <f>IF(L51="","",IF(L51="Leve",0.2,IF(L51="Menor",0.4,IF(L51="Moderado",0.6,IF(L51="Mayor",0.8,IF(L51="Catastrófico",1,))))))</f>
        <v/>
      </c>
      <c r="N51" s="389"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30">
        <v>1</v>
      </c>
      <c r="P51" s="59"/>
      <c r="Q51" s="60" t="str">
        <f>IF(OR(R51="Preventivo",R51="Detectivo"),"Probabilidad",IF(R51="Correctivo","Impacto",""))</f>
        <v/>
      </c>
      <c r="R51" s="57"/>
      <c r="S51" s="57"/>
      <c r="T51" s="58" t="str">
        <f>IF(AND(R51="Preventivo",S51="Automático"),"50%",IF(AND(R51="Preventivo",S51="Manual"),"40%",IF(AND(R51="Detectivo",S51="Automático"),"40%",IF(AND(R51="Detectivo",S51="Manual"),"30%",IF(AND(R51="Correctivo",S51="Automático"),"35%",IF(AND(R51="Correctivo",S51="Manual"),"25%",""))))))</f>
        <v/>
      </c>
      <c r="U51" s="57"/>
      <c r="V51" s="57"/>
      <c r="W51" s="57"/>
      <c r="X51" s="46" t="str">
        <f>IFERROR(IF(Q51="Probabilidad",(I51-(+I51*T51)),IF(Q51="Impacto",I51,"")),"")</f>
        <v/>
      </c>
      <c r="Y51" s="61" t="str">
        <f>IFERROR(IF(X51="","",IF(X51&lt;=0.2,"Muy Baja",IF(X51&lt;=0.4,"Baja",IF(X51&lt;=0.6,"Media",IF(X51&lt;=0.8,"Alta","Muy Alta"))))),"")</f>
        <v/>
      </c>
      <c r="Z51" s="62" t="str">
        <f>+X51</f>
        <v/>
      </c>
      <c r="AA51" s="61" t="str">
        <f>IFERROR(IF(AB51="","",IF(AB51&lt;=0.2,"Leve",IF(AB51&lt;=0.4,"Menor",IF(AB51&lt;=0.6,"Moderado",IF(AB51&lt;=0.8,"Mayor","Catastrófico"))))),"")</f>
        <v/>
      </c>
      <c r="AB51" s="62" t="str">
        <f>IFERROR(IF(Q51="Impacto",(M51-(+M51*T51)),IF(Q51="Probabilidad",M51,"")),"")</f>
        <v/>
      </c>
      <c r="AC51" s="6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51"/>
      <c r="AE51" s="52"/>
      <c r="AF51" s="53"/>
      <c r="AG51" s="54"/>
      <c r="AH51" s="54"/>
      <c r="AI51" s="52"/>
      <c r="AJ51" s="53"/>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445"/>
      <c r="B52" s="373"/>
      <c r="C52" s="373"/>
      <c r="D52" s="373"/>
      <c r="E52" s="376"/>
      <c r="F52" s="373"/>
      <c r="G52" s="396"/>
      <c r="H52" s="442"/>
      <c r="I52" s="381"/>
      <c r="J52" s="384"/>
      <c r="K52" s="381">
        <f ca="1">IF(NOT(ISERROR(MATCH(J52,_xlfn.ANCHORARRAY(E63),0))),I65&amp;"Por favor no seleccionar los criterios de impacto",J52)</f>
        <v>0</v>
      </c>
      <c r="L52" s="442"/>
      <c r="M52" s="381"/>
      <c r="N52" s="390"/>
      <c r="O52" s="30">
        <v>2</v>
      </c>
      <c r="P52" s="59"/>
      <c r="Q52" s="60" t="str">
        <f>IF(OR(R52="Preventivo",R52="Detectivo"),"Probabilidad",IF(R52="Correctivo","Impacto",""))</f>
        <v/>
      </c>
      <c r="R52" s="57"/>
      <c r="S52" s="57"/>
      <c r="T52" s="58" t="str">
        <f t="shared" ref="T52:T56" si="53">IF(AND(R52="Preventivo",S52="Automático"),"50%",IF(AND(R52="Preventivo",S52="Manual"),"40%",IF(AND(R52="Detectivo",S52="Automático"),"40%",IF(AND(R52="Detectivo",S52="Manual"),"30%",IF(AND(R52="Correctivo",S52="Automático"),"35%",IF(AND(R52="Correctivo",S52="Manual"),"25%",""))))))</f>
        <v/>
      </c>
      <c r="U52" s="57"/>
      <c r="V52" s="57"/>
      <c r="W52" s="57"/>
      <c r="X52" s="46" t="str">
        <f>IFERROR(IF(AND(Q51="Probabilidad",Q52="Probabilidad"),(Z51-(+Z51*T52)),IF(Q52="Probabilidad",(I51-(+I51*T52)),IF(Q52="Impacto",Z51,""))),"")</f>
        <v/>
      </c>
      <c r="Y52" s="61" t="str">
        <f t="shared" si="1"/>
        <v/>
      </c>
      <c r="Z52" s="62" t="str">
        <f t="shared" ref="Z52:Z56" si="54">+X52</f>
        <v/>
      </c>
      <c r="AA52" s="61" t="str">
        <f t="shared" si="3"/>
        <v/>
      </c>
      <c r="AB52" s="62" t="str">
        <f>IFERROR(IF(AND(Q51="Impacto",Q52="Impacto"),(AB51-(+AB51*T52)),IF(Q52="Impacto",(M51-(+M51*T52)),IF(Q52="Probabilidad",AB51,""))),"")</f>
        <v/>
      </c>
      <c r="AC52" s="63" t="str">
        <f t="shared" ref="AC52:AC53" si="55">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1"/>
      <c r="AE52" s="52"/>
      <c r="AF52" s="53"/>
      <c r="AG52" s="54"/>
      <c r="AH52" s="54"/>
      <c r="AI52" s="52"/>
      <c r="AJ52" s="53"/>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445"/>
      <c r="B53" s="373"/>
      <c r="C53" s="373"/>
      <c r="D53" s="373"/>
      <c r="E53" s="376"/>
      <c r="F53" s="373"/>
      <c r="G53" s="396"/>
      <c r="H53" s="442"/>
      <c r="I53" s="381"/>
      <c r="J53" s="384"/>
      <c r="K53" s="381">
        <f ca="1">IF(NOT(ISERROR(MATCH(J53,_xlfn.ANCHORARRAY(E64),0))),I66&amp;"Por favor no seleccionar los criterios de impacto",J53)</f>
        <v>0</v>
      </c>
      <c r="L53" s="442"/>
      <c r="M53" s="381"/>
      <c r="N53" s="390"/>
      <c r="O53" s="30">
        <v>3</v>
      </c>
      <c r="P53" s="71"/>
      <c r="Q53" s="60" t="str">
        <f>IF(OR(R53="Preventivo",R53="Detectivo"),"Probabilidad",IF(R53="Correctivo","Impacto",""))</f>
        <v/>
      </c>
      <c r="R53" s="57"/>
      <c r="S53" s="57"/>
      <c r="T53" s="58" t="str">
        <f t="shared" si="53"/>
        <v/>
      </c>
      <c r="U53" s="57"/>
      <c r="V53" s="57"/>
      <c r="W53" s="57"/>
      <c r="X53" s="46" t="str">
        <f>IFERROR(IF(AND(Q52="Probabilidad",Q53="Probabilidad"),(Z52-(+Z52*T53)),IF(AND(Q52="Impacto",Q53="Probabilidad"),(Z51-(+Z51*T53)),IF(Q53="Impacto",Z52,""))),"")</f>
        <v/>
      </c>
      <c r="Y53" s="61" t="str">
        <f t="shared" si="1"/>
        <v/>
      </c>
      <c r="Z53" s="62" t="str">
        <f t="shared" si="54"/>
        <v/>
      </c>
      <c r="AA53" s="61" t="str">
        <f t="shared" si="3"/>
        <v/>
      </c>
      <c r="AB53" s="62" t="str">
        <f>IFERROR(IF(AND(Q52="Impacto",Q53="Impacto"),(AB52-(+AB52*T53)),IF(AND(Q52="Probabilidad",Q53="Impacto"),(AB51-(+AB51*T53)),IF(Q53="Probabilidad",AB52,""))),"")</f>
        <v/>
      </c>
      <c r="AC53" s="63" t="str">
        <f t="shared" si="55"/>
        <v/>
      </c>
      <c r="AD53" s="51"/>
      <c r="AE53" s="52"/>
      <c r="AF53" s="53"/>
      <c r="AG53" s="54"/>
      <c r="AH53" s="54"/>
      <c r="AI53" s="52"/>
      <c r="AJ53" s="53"/>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445"/>
      <c r="B54" s="373"/>
      <c r="C54" s="373"/>
      <c r="D54" s="373"/>
      <c r="E54" s="376"/>
      <c r="F54" s="373"/>
      <c r="G54" s="396"/>
      <c r="H54" s="442"/>
      <c r="I54" s="381"/>
      <c r="J54" s="384"/>
      <c r="K54" s="381">
        <f ca="1">IF(NOT(ISERROR(MATCH(J54,_xlfn.ANCHORARRAY(E65),0))),I67&amp;"Por favor no seleccionar los criterios de impacto",J54)</f>
        <v>0</v>
      </c>
      <c r="L54" s="442"/>
      <c r="M54" s="381"/>
      <c r="N54" s="390"/>
      <c r="O54" s="30">
        <v>4</v>
      </c>
      <c r="P54" s="59"/>
      <c r="Q54" s="60" t="str">
        <f t="shared" ref="Q54:Q56" si="56">IF(OR(R54="Preventivo",R54="Detectivo"),"Probabilidad",IF(R54="Correctivo","Impacto",""))</f>
        <v/>
      </c>
      <c r="R54" s="57"/>
      <c r="S54" s="57"/>
      <c r="T54" s="58" t="str">
        <f t="shared" si="53"/>
        <v/>
      </c>
      <c r="U54" s="57"/>
      <c r="V54" s="57"/>
      <c r="W54" s="57"/>
      <c r="X54" s="46" t="str">
        <f t="shared" ref="X54:X56" si="57">IFERROR(IF(AND(Q53="Probabilidad",Q54="Probabilidad"),(Z53-(+Z53*T54)),IF(AND(Q53="Impacto",Q54="Probabilidad"),(Z52-(+Z52*T54)),IF(Q54="Impacto",Z53,""))),"")</f>
        <v/>
      </c>
      <c r="Y54" s="61" t="str">
        <f t="shared" si="1"/>
        <v/>
      </c>
      <c r="Z54" s="62" t="str">
        <f t="shared" si="54"/>
        <v/>
      </c>
      <c r="AA54" s="61" t="str">
        <f t="shared" si="3"/>
        <v/>
      </c>
      <c r="AB54" s="62" t="str">
        <f t="shared" ref="AB54:AB56" si="58">IFERROR(IF(AND(Q53="Impacto",Q54="Impacto"),(AB53-(+AB53*T54)),IF(AND(Q53="Probabilidad",Q54="Impacto"),(AB52-(+AB52*T54)),IF(Q54="Probabilidad",AB53,""))),"")</f>
        <v/>
      </c>
      <c r="AC54" s="6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51"/>
      <c r="AE54" s="52"/>
      <c r="AF54" s="53"/>
      <c r="AG54" s="54"/>
      <c r="AH54" s="54"/>
      <c r="AI54" s="52"/>
      <c r="AJ54" s="53"/>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445"/>
      <c r="B55" s="373"/>
      <c r="C55" s="373"/>
      <c r="D55" s="373"/>
      <c r="E55" s="376"/>
      <c r="F55" s="373"/>
      <c r="G55" s="396"/>
      <c r="H55" s="442"/>
      <c r="I55" s="381"/>
      <c r="J55" s="384"/>
      <c r="K55" s="381">
        <f ca="1">IF(NOT(ISERROR(MATCH(J55,_xlfn.ANCHORARRAY(E66),0))),I68&amp;"Por favor no seleccionar los criterios de impacto",J55)</f>
        <v>0</v>
      </c>
      <c r="L55" s="442"/>
      <c r="M55" s="381"/>
      <c r="N55" s="390"/>
      <c r="O55" s="30">
        <v>5</v>
      </c>
      <c r="P55" s="59"/>
      <c r="Q55" s="60" t="str">
        <f t="shared" si="56"/>
        <v/>
      </c>
      <c r="R55" s="57"/>
      <c r="S55" s="57"/>
      <c r="T55" s="58" t="str">
        <f t="shared" si="53"/>
        <v/>
      </c>
      <c r="U55" s="57"/>
      <c r="V55" s="57"/>
      <c r="W55" s="57"/>
      <c r="X55" s="46" t="str">
        <f t="shared" si="57"/>
        <v/>
      </c>
      <c r="Y55" s="61" t="str">
        <f t="shared" si="1"/>
        <v/>
      </c>
      <c r="Z55" s="62" t="str">
        <f t="shared" si="54"/>
        <v/>
      </c>
      <c r="AA55" s="61" t="str">
        <f t="shared" si="3"/>
        <v/>
      </c>
      <c r="AB55" s="62" t="str">
        <f t="shared" si="58"/>
        <v/>
      </c>
      <c r="AC55" s="63" t="str">
        <f t="shared" ref="AC55:AC56" si="59">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1"/>
      <c r="AE55" s="52"/>
      <c r="AF55" s="53"/>
      <c r="AG55" s="54"/>
      <c r="AH55" s="54"/>
      <c r="AI55" s="52"/>
      <c r="AJ55" s="53"/>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447"/>
      <c r="B56" s="374"/>
      <c r="C56" s="374"/>
      <c r="D56" s="374"/>
      <c r="E56" s="377"/>
      <c r="F56" s="374"/>
      <c r="G56" s="397"/>
      <c r="H56" s="443"/>
      <c r="I56" s="382"/>
      <c r="J56" s="385"/>
      <c r="K56" s="382">
        <f ca="1">IF(NOT(ISERROR(MATCH(J56,_xlfn.ANCHORARRAY(E67),0))),I69&amp;"Por favor no seleccionar los criterios de impacto",J56)</f>
        <v>0</v>
      </c>
      <c r="L56" s="443"/>
      <c r="M56" s="382"/>
      <c r="N56" s="391"/>
      <c r="O56" s="30">
        <v>6</v>
      </c>
      <c r="P56" s="59"/>
      <c r="Q56" s="60" t="str">
        <f t="shared" si="56"/>
        <v/>
      </c>
      <c r="R56" s="57"/>
      <c r="S56" s="57"/>
      <c r="T56" s="58" t="str">
        <f t="shared" si="53"/>
        <v/>
      </c>
      <c r="U56" s="57"/>
      <c r="V56" s="57"/>
      <c r="W56" s="57"/>
      <c r="X56" s="46" t="str">
        <f t="shared" si="57"/>
        <v/>
      </c>
      <c r="Y56" s="61" t="str">
        <f t="shared" si="1"/>
        <v/>
      </c>
      <c r="Z56" s="62" t="str">
        <f t="shared" si="54"/>
        <v/>
      </c>
      <c r="AA56" s="61" t="str">
        <f t="shared" si="3"/>
        <v/>
      </c>
      <c r="AB56" s="62" t="str">
        <f t="shared" si="58"/>
        <v/>
      </c>
      <c r="AC56" s="63" t="str">
        <f t="shared" si="59"/>
        <v/>
      </c>
      <c r="AD56" s="51"/>
      <c r="AE56" s="52"/>
      <c r="AF56" s="53"/>
      <c r="AG56" s="54"/>
      <c r="AH56" s="54"/>
      <c r="AI56" s="52"/>
      <c r="AJ56" s="53"/>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444">
        <v>9</v>
      </c>
      <c r="B57" s="372"/>
      <c r="C57" s="372"/>
      <c r="D57" s="372"/>
      <c r="E57" s="375"/>
      <c r="F57" s="372"/>
      <c r="G57" s="395"/>
      <c r="H57" s="441" t="str">
        <f>IF(G57&lt;=0,"",IF(G57&lt;=2,"Muy Baja",IF(G57&lt;=24,"Baja",IF(G57&lt;=500,"Media",IF(G57&lt;=5000,"Alta","Muy Alta")))))</f>
        <v/>
      </c>
      <c r="I57" s="380" t="str">
        <f>IF(H57="","",IF(H57="Muy Baja",0.2,IF(H57="Baja",0.4,IF(H57="Media",0.6,IF(H57="Alta",0.8,IF(H57="Muy Alta",1,))))))</f>
        <v/>
      </c>
      <c r="J57" s="383"/>
      <c r="K57" s="380">
        <f>IF(NOT(ISERROR(MATCH(J57,'[3]Tabla Impacto'!$B$221:$B$223,0))),'[3]Tabla Impacto'!$F$223&amp;"Por favor no seleccionar los criterios de impacto(Afectación Económica o presupuestal y Pérdida Reputacional)",J57)</f>
        <v>0</v>
      </c>
      <c r="L57" s="441" t="str">
        <f>IF(OR(K57='[3]Tabla Impacto'!$C$11,K57='[3]Tabla Impacto'!$D$11),"Leve",IF(OR(K57='[3]Tabla Impacto'!$C$12,K57='[3]Tabla Impacto'!$D$12),"Menor",IF(OR(K57='[3]Tabla Impacto'!$C$13,K57='[3]Tabla Impacto'!$D$13),"Moderado",IF(OR(K57='[3]Tabla Impacto'!$C$14,K57='[3]Tabla Impacto'!$D$14),"Mayor",IF(OR(K57='[3]Tabla Impacto'!$C$15,K57='[3]Tabla Impacto'!$D$15),"Catastrófico","")))))</f>
        <v/>
      </c>
      <c r="M57" s="380" t="str">
        <f>IF(L57="","",IF(L57="Leve",0.2,IF(L57="Menor",0.4,IF(L57="Moderado",0.6,IF(L57="Mayor",0.8,IF(L57="Catastrófico",1,))))))</f>
        <v/>
      </c>
      <c r="N57" s="38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30">
        <v>1</v>
      </c>
      <c r="P57" s="59"/>
      <c r="Q57" s="60" t="str">
        <f>IF(OR(R57="Preventivo",R57="Detectivo"),"Probabilidad",IF(R57="Correctivo","Impacto",""))</f>
        <v/>
      </c>
      <c r="R57" s="57"/>
      <c r="S57" s="57"/>
      <c r="T57" s="58" t="str">
        <f>IF(AND(R57="Preventivo",S57="Automático"),"50%",IF(AND(R57="Preventivo",S57="Manual"),"40%",IF(AND(R57="Detectivo",S57="Automático"),"40%",IF(AND(R57="Detectivo",S57="Manual"),"30%",IF(AND(R57="Correctivo",S57="Automático"),"35%",IF(AND(R57="Correctivo",S57="Manual"),"25%",""))))))</f>
        <v/>
      </c>
      <c r="U57" s="57"/>
      <c r="V57" s="57"/>
      <c r="W57" s="57"/>
      <c r="X57" s="46" t="str">
        <f>IFERROR(IF(Q57="Probabilidad",(I57-(+I57*T57)),IF(Q57="Impacto",I57,"")),"")</f>
        <v/>
      </c>
      <c r="Y57" s="61" t="str">
        <f>IFERROR(IF(X57="","",IF(X57&lt;=0.2,"Muy Baja",IF(X57&lt;=0.4,"Baja",IF(X57&lt;=0.6,"Media",IF(X57&lt;=0.8,"Alta","Muy Alta"))))),"")</f>
        <v/>
      </c>
      <c r="Z57" s="62" t="str">
        <f>+X57</f>
        <v/>
      </c>
      <c r="AA57" s="61" t="str">
        <f>IFERROR(IF(AB57="","",IF(AB57&lt;=0.2,"Leve",IF(AB57&lt;=0.4,"Menor",IF(AB57&lt;=0.6,"Moderado",IF(AB57&lt;=0.8,"Mayor","Catastrófico"))))),"")</f>
        <v/>
      </c>
      <c r="AB57" s="62" t="str">
        <f>IFERROR(IF(Q57="Impacto",(M57-(+M57*T57)),IF(Q57="Probabilidad",M57,"")),"")</f>
        <v/>
      </c>
      <c r="AC57" s="6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51"/>
      <c r="AE57" s="52"/>
      <c r="AF57" s="53"/>
      <c r="AG57" s="54"/>
      <c r="AH57" s="54"/>
      <c r="AI57" s="52"/>
      <c r="AJ57" s="53"/>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445"/>
      <c r="B58" s="373"/>
      <c r="C58" s="373"/>
      <c r="D58" s="373"/>
      <c r="E58" s="376"/>
      <c r="F58" s="373"/>
      <c r="G58" s="396"/>
      <c r="H58" s="442"/>
      <c r="I58" s="381"/>
      <c r="J58" s="384"/>
      <c r="K58" s="381">
        <f ca="1">IF(NOT(ISERROR(MATCH(J58,_xlfn.ANCHORARRAY(E69),0))),I71&amp;"Por favor no seleccionar los criterios de impacto",J58)</f>
        <v>0</v>
      </c>
      <c r="L58" s="442"/>
      <c r="M58" s="381"/>
      <c r="N58" s="390"/>
      <c r="O58" s="30">
        <v>2</v>
      </c>
      <c r="P58" s="59"/>
      <c r="Q58" s="60" t="str">
        <f>IF(OR(R58="Preventivo",R58="Detectivo"),"Probabilidad",IF(R58="Correctivo","Impacto",""))</f>
        <v/>
      </c>
      <c r="R58" s="57"/>
      <c r="S58" s="57"/>
      <c r="T58" s="58" t="str">
        <f t="shared" ref="T58:T62" si="60">IF(AND(R58="Preventivo",S58="Automático"),"50%",IF(AND(R58="Preventivo",S58="Manual"),"40%",IF(AND(R58="Detectivo",S58="Automático"),"40%",IF(AND(R58="Detectivo",S58="Manual"),"30%",IF(AND(R58="Correctivo",S58="Automático"),"35%",IF(AND(R58="Correctivo",S58="Manual"),"25%",""))))))</f>
        <v/>
      </c>
      <c r="U58" s="57"/>
      <c r="V58" s="57"/>
      <c r="W58" s="57"/>
      <c r="X58" s="46" t="str">
        <f>IFERROR(IF(AND(Q57="Probabilidad",Q58="Probabilidad"),(Z57-(+Z57*T58)),IF(Q58="Probabilidad",(I57-(+I57*T58)),IF(Q58="Impacto",Z57,""))),"")</f>
        <v/>
      </c>
      <c r="Y58" s="61" t="str">
        <f t="shared" si="1"/>
        <v/>
      </c>
      <c r="Z58" s="62" t="str">
        <f t="shared" ref="Z58:Z62" si="61">+X58</f>
        <v/>
      </c>
      <c r="AA58" s="61" t="str">
        <f t="shared" si="3"/>
        <v/>
      </c>
      <c r="AB58" s="62" t="str">
        <f>IFERROR(IF(AND(Q57="Impacto",Q58="Impacto"),(AB57-(+AB57*T58)),IF(Q58="Impacto",(M57-(+M57*T58)),IF(Q58="Probabilidad",AB57,""))),"")</f>
        <v/>
      </c>
      <c r="AC58" s="63" t="str">
        <f t="shared" ref="AC58:AC59" si="6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1"/>
      <c r="AE58" s="52"/>
      <c r="AF58" s="53"/>
      <c r="AG58" s="54"/>
      <c r="AH58" s="54"/>
      <c r="AI58" s="52"/>
      <c r="AJ58" s="53"/>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445"/>
      <c r="B59" s="373"/>
      <c r="C59" s="373"/>
      <c r="D59" s="373"/>
      <c r="E59" s="376"/>
      <c r="F59" s="373"/>
      <c r="G59" s="396"/>
      <c r="H59" s="442"/>
      <c r="I59" s="381"/>
      <c r="J59" s="384"/>
      <c r="K59" s="381">
        <f ca="1">IF(NOT(ISERROR(MATCH(J59,_xlfn.ANCHORARRAY(E70),0))),I72&amp;"Por favor no seleccionar los criterios de impacto",J59)</f>
        <v>0</v>
      </c>
      <c r="L59" s="442"/>
      <c r="M59" s="381"/>
      <c r="N59" s="390"/>
      <c r="O59" s="30">
        <v>3</v>
      </c>
      <c r="P59" s="71"/>
      <c r="Q59" s="60" t="str">
        <f>IF(OR(R59="Preventivo",R59="Detectivo"),"Probabilidad",IF(R59="Correctivo","Impacto",""))</f>
        <v/>
      </c>
      <c r="R59" s="57"/>
      <c r="S59" s="57"/>
      <c r="T59" s="58" t="str">
        <f t="shared" si="60"/>
        <v/>
      </c>
      <c r="U59" s="57"/>
      <c r="V59" s="57"/>
      <c r="W59" s="57"/>
      <c r="X59" s="46" t="str">
        <f>IFERROR(IF(AND(Q58="Probabilidad",Q59="Probabilidad"),(Z58-(+Z58*T59)),IF(AND(Q58="Impacto",Q59="Probabilidad"),(Z57-(+Z57*T59)),IF(Q59="Impacto",Z58,""))),"")</f>
        <v/>
      </c>
      <c r="Y59" s="61" t="str">
        <f t="shared" si="1"/>
        <v/>
      </c>
      <c r="Z59" s="62" t="str">
        <f t="shared" si="61"/>
        <v/>
      </c>
      <c r="AA59" s="61" t="str">
        <f t="shared" si="3"/>
        <v/>
      </c>
      <c r="AB59" s="62" t="str">
        <f>IFERROR(IF(AND(Q58="Impacto",Q59="Impacto"),(AB58-(+AB58*T59)),IF(AND(Q58="Probabilidad",Q59="Impacto"),(AB57-(+AB57*T59)),IF(Q59="Probabilidad",AB58,""))),"")</f>
        <v/>
      </c>
      <c r="AC59" s="63" t="str">
        <f t="shared" si="62"/>
        <v/>
      </c>
      <c r="AD59" s="51"/>
      <c r="AE59" s="52"/>
      <c r="AF59" s="53"/>
      <c r="AG59" s="54"/>
      <c r="AH59" s="54"/>
      <c r="AI59" s="52"/>
      <c r="AJ59" s="53"/>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445"/>
      <c r="B60" s="373"/>
      <c r="C60" s="373"/>
      <c r="D60" s="373"/>
      <c r="E60" s="376"/>
      <c r="F60" s="373"/>
      <c r="G60" s="396"/>
      <c r="H60" s="442"/>
      <c r="I60" s="381"/>
      <c r="J60" s="384"/>
      <c r="K60" s="381">
        <f ca="1">IF(NOT(ISERROR(MATCH(J60,_xlfn.ANCHORARRAY(E71),0))),I73&amp;"Por favor no seleccionar los criterios de impacto",J60)</f>
        <v>0</v>
      </c>
      <c r="L60" s="442"/>
      <c r="M60" s="381"/>
      <c r="N60" s="390"/>
      <c r="O60" s="30">
        <v>4</v>
      </c>
      <c r="P60" s="59"/>
      <c r="Q60" s="60" t="str">
        <f t="shared" ref="Q60:Q62" si="63">IF(OR(R60="Preventivo",R60="Detectivo"),"Probabilidad",IF(R60="Correctivo","Impacto",""))</f>
        <v/>
      </c>
      <c r="R60" s="57"/>
      <c r="S60" s="57"/>
      <c r="T60" s="58" t="str">
        <f t="shared" si="60"/>
        <v/>
      </c>
      <c r="U60" s="57"/>
      <c r="V60" s="57"/>
      <c r="W60" s="57"/>
      <c r="X60" s="46" t="str">
        <f t="shared" ref="X60:X62" si="64">IFERROR(IF(AND(Q59="Probabilidad",Q60="Probabilidad"),(Z59-(+Z59*T60)),IF(AND(Q59="Impacto",Q60="Probabilidad"),(Z58-(+Z58*T60)),IF(Q60="Impacto",Z59,""))),"")</f>
        <v/>
      </c>
      <c r="Y60" s="61" t="str">
        <f t="shared" si="1"/>
        <v/>
      </c>
      <c r="Z60" s="62" t="str">
        <f t="shared" si="61"/>
        <v/>
      </c>
      <c r="AA60" s="61" t="str">
        <f t="shared" si="3"/>
        <v/>
      </c>
      <c r="AB60" s="62" t="str">
        <f t="shared" ref="AB60:AB62" si="65">IFERROR(IF(AND(Q59="Impacto",Q60="Impacto"),(AB59-(+AB59*T60)),IF(AND(Q59="Probabilidad",Q60="Impacto"),(AB58-(+AB58*T60)),IF(Q60="Probabilidad",AB59,""))),"")</f>
        <v/>
      </c>
      <c r="AC60" s="6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51"/>
      <c r="AE60" s="52"/>
      <c r="AF60" s="53"/>
      <c r="AG60" s="54"/>
      <c r="AH60" s="54"/>
      <c r="AI60" s="52"/>
      <c r="AJ60" s="53"/>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445"/>
      <c r="B61" s="373"/>
      <c r="C61" s="373"/>
      <c r="D61" s="373"/>
      <c r="E61" s="376"/>
      <c r="F61" s="373"/>
      <c r="G61" s="396"/>
      <c r="H61" s="442"/>
      <c r="I61" s="381"/>
      <c r="J61" s="384"/>
      <c r="K61" s="381">
        <f ca="1">IF(NOT(ISERROR(MATCH(J61,_xlfn.ANCHORARRAY(E72),0))),I74&amp;"Por favor no seleccionar los criterios de impacto",J61)</f>
        <v>0</v>
      </c>
      <c r="L61" s="442"/>
      <c r="M61" s="381"/>
      <c r="N61" s="390"/>
      <c r="O61" s="30">
        <v>5</v>
      </c>
      <c r="P61" s="59"/>
      <c r="Q61" s="60" t="str">
        <f t="shared" si="63"/>
        <v/>
      </c>
      <c r="R61" s="57"/>
      <c r="S61" s="57"/>
      <c r="T61" s="58" t="str">
        <f t="shared" si="60"/>
        <v/>
      </c>
      <c r="U61" s="57"/>
      <c r="V61" s="57"/>
      <c r="W61" s="57"/>
      <c r="X61" s="46" t="str">
        <f t="shared" si="64"/>
        <v/>
      </c>
      <c r="Y61" s="61" t="str">
        <f t="shared" si="1"/>
        <v/>
      </c>
      <c r="Z61" s="62" t="str">
        <f t="shared" si="61"/>
        <v/>
      </c>
      <c r="AA61" s="61" t="str">
        <f t="shared" si="3"/>
        <v/>
      </c>
      <c r="AB61" s="62" t="str">
        <f t="shared" si="65"/>
        <v/>
      </c>
      <c r="AC61" s="63" t="str">
        <f t="shared" ref="AC61:AC62" si="6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1"/>
      <c r="AE61" s="52"/>
      <c r="AF61" s="53"/>
      <c r="AG61" s="54"/>
      <c r="AH61" s="54"/>
      <c r="AI61" s="52"/>
      <c r="AJ61" s="53"/>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447"/>
      <c r="B62" s="374"/>
      <c r="C62" s="374"/>
      <c r="D62" s="374"/>
      <c r="E62" s="377"/>
      <c r="F62" s="374"/>
      <c r="G62" s="397"/>
      <c r="H62" s="443"/>
      <c r="I62" s="382"/>
      <c r="J62" s="385"/>
      <c r="K62" s="382">
        <f ca="1">IF(NOT(ISERROR(MATCH(J62,_xlfn.ANCHORARRAY(E73),0))),I75&amp;"Por favor no seleccionar los criterios de impacto",J62)</f>
        <v>0</v>
      </c>
      <c r="L62" s="443"/>
      <c r="M62" s="382"/>
      <c r="N62" s="391"/>
      <c r="O62" s="30">
        <v>6</v>
      </c>
      <c r="P62" s="59"/>
      <c r="Q62" s="60" t="str">
        <f t="shared" si="63"/>
        <v/>
      </c>
      <c r="R62" s="57"/>
      <c r="S62" s="57"/>
      <c r="T62" s="58" t="str">
        <f t="shared" si="60"/>
        <v/>
      </c>
      <c r="U62" s="57"/>
      <c r="V62" s="57"/>
      <c r="W62" s="57"/>
      <c r="X62" s="46" t="str">
        <f t="shared" si="64"/>
        <v/>
      </c>
      <c r="Y62" s="61" t="str">
        <f t="shared" si="1"/>
        <v/>
      </c>
      <c r="Z62" s="62" t="str">
        <f t="shared" si="61"/>
        <v/>
      </c>
      <c r="AA62" s="61" t="str">
        <f t="shared" si="3"/>
        <v/>
      </c>
      <c r="AB62" s="62" t="str">
        <f t="shared" si="65"/>
        <v/>
      </c>
      <c r="AC62" s="63" t="str">
        <f t="shared" si="66"/>
        <v/>
      </c>
      <c r="AD62" s="51"/>
      <c r="AE62" s="52"/>
      <c r="AF62" s="53"/>
      <c r="AG62" s="54"/>
      <c r="AH62" s="54"/>
      <c r="AI62" s="52"/>
      <c r="AJ62" s="53"/>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444">
        <v>10</v>
      </c>
      <c r="B63" s="372"/>
      <c r="C63" s="372"/>
      <c r="D63" s="372"/>
      <c r="E63" s="375"/>
      <c r="F63" s="372"/>
      <c r="G63" s="395"/>
      <c r="H63" s="441" t="str">
        <f>IF(G63&lt;=0,"",IF(G63&lt;=2,"Muy Baja",IF(G63&lt;=24,"Baja",IF(G63&lt;=500,"Media",IF(G63&lt;=5000,"Alta","Muy Alta")))))</f>
        <v/>
      </c>
      <c r="I63" s="380" t="str">
        <f>IF(H63="","",IF(H63="Muy Baja",0.2,IF(H63="Baja",0.4,IF(H63="Media",0.6,IF(H63="Alta",0.8,IF(H63="Muy Alta",1,))))))</f>
        <v/>
      </c>
      <c r="J63" s="383"/>
      <c r="K63" s="380">
        <f>IF(NOT(ISERROR(MATCH(J63,'[3]Tabla Impacto'!$B$221:$B$223,0))),'[3]Tabla Impacto'!$F$223&amp;"Por favor no seleccionar los criterios de impacto(Afectación Económica o presupuestal y Pérdida Reputacional)",J63)</f>
        <v>0</v>
      </c>
      <c r="L63" s="441" t="str">
        <f>IF(OR(K63='[3]Tabla Impacto'!$C$11,K63='[3]Tabla Impacto'!$D$11),"Leve",IF(OR(K63='[3]Tabla Impacto'!$C$12,K63='[3]Tabla Impacto'!$D$12),"Menor",IF(OR(K63='[3]Tabla Impacto'!$C$13,K63='[3]Tabla Impacto'!$D$13),"Moderado",IF(OR(K63='[3]Tabla Impacto'!$C$14,K63='[3]Tabla Impacto'!$D$14),"Mayor",IF(OR(K63='[3]Tabla Impacto'!$C$15,K63='[3]Tabla Impacto'!$D$15),"Catastrófico","")))))</f>
        <v/>
      </c>
      <c r="M63" s="380" t="str">
        <f>IF(L63="","",IF(L63="Leve",0.2,IF(L63="Menor",0.4,IF(L63="Moderado",0.6,IF(L63="Mayor",0.8,IF(L63="Catastrófico",1,))))))</f>
        <v/>
      </c>
      <c r="N63" s="389"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30">
        <v>1</v>
      </c>
      <c r="P63" s="59"/>
      <c r="Q63" s="60" t="str">
        <f>IF(OR(R63="Preventivo",R63="Detectivo"),"Probabilidad",IF(R63="Correctivo","Impacto",""))</f>
        <v/>
      </c>
      <c r="R63" s="57"/>
      <c r="S63" s="57"/>
      <c r="T63" s="58" t="str">
        <f>IF(AND(R63="Preventivo",S63="Automático"),"50%",IF(AND(R63="Preventivo",S63="Manual"),"40%",IF(AND(R63="Detectivo",S63="Automático"),"40%",IF(AND(R63="Detectivo",S63="Manual"),"30%",IF(AND(R63="Correctivo",S63="Automático"),"35%",IF(AND(R63="Correctivo",S63="Manual"),"25%",""))))))</f>
        <v/>
      </c>
      <c r="U63" s="57"/>
      <c r="V63" s="57"/>
      <c r="W63" s="57"/>
      <c r="X63" s="46" t="str">
        <f>IFERROR(IF(Q63="Probabilidad",(I63-(+I63*T63)),IF(Q63="Impacto",I63,"")),"")</f>
        <v/>
      </c>
      <c r="Y63" s="61" t="str">
        <f>IFERROR(IF(X63="","",IF(X63&lt;=0.2,"Muy Baja",IF(X63&lt;=0.4,"Baja",IF(X63&lt;=0.6,"Media",IF(X63&lt;=0.8,"Alta","Muy Alta"))))),"")</f>
        <v/>
      </c>
      <c r="Z63" s="62" t="str">
        <f>+X63</f>
        <v/>
      </c>
      <c r="AA63" s="61" t="str">
        <f>IFERROR(IF(AB63="","",IF(AB63&lt;=0.2,"Leve",IF(AB63&lt;=0.4,"Menor",IF(AB63&lt;=0.6,"Moderado",IF(AB63&lt;=0.8,"Mayor","Catastrófico"))))),"")</f>
        <v/>
      </c>
      <c r="AB63" s="62" t="str">
        <f>IFERROR(IF(Q63="Impacto",(M63-(+M63*T63)),IF(Q63="Probabilidad",M63,"")),"")</f>
        <v/>
      </c>
      <c r="AC63" s="6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51"/>
      <c r="AE63" s="52"/>
      <c r="AF63" s="53"/>
      <c r="AG63" s="54"/>
      <c r="AH63" s="54"/>
      <c r="AI63" s="52"/>
      <c r="AJ63" s="53"/>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445"/>
      <c r="B64" s="373"/>
      <c r="C64" s="373"/>
      <c r="D64" s="373"/>
      <c r="E64" s="376"/>
      <c r="F64" s="373"/>
      <c r="G64" s="396"/>
      <c r="H64" s="442"/>
      <c r="I64" s="381"/>
      <c r="J64" s="384"/>
      <c r="K64" s="381">
        <f ca="1">IF(NOT(ISERROR(MATCH(J64,_xlfn.ANCHORARRAY(E75),0))),I77&amp;"Por favor no seleccionar los criterios de impacto",J64)</f>
        <v>0</v>
      </c>
      <c r="L64" s="442"/>
      <c r="M64" s="381"/>
      <c r="N64" s="390"/>
      <c r="O64" s="30">
        <v>2</v>
      </c>
      <c r="P64" s="59"/>
      <c r="Q64" s="60" t="str">
        <f>IF(OR(R64="Preventivo",R64="Detectivo"),"Probabilidad",IF(R64="Correctivo","Impacto",""))</f>
        <v/>
      </c>
      <c r="R64" s="57"/>
      <c r="S64" s="57"/>
      <c r="T64" s="58" t="str">
        <f t="shared" ref="T64:T68" si="67">IF(AND(R64="Preventivo",S64="Automático"),"50%",IF(AND(R64="Preventivo",S64="Manual"),"40%",IF(AND(R64="Detectivo",S64="Automático"),"40%",IF(AND(R64="Detectivo",S64="Manual"),"30%",IF(AND(R64="Correctivo",S64="Automático"),"35%",IF(AND(R64="Correctivo",S64="Manual"),"25%",""))))))</f>
        <v/>
      </c>
      <c r="U64" s="57"/>
      <c r="V64" s="57"/>
      <c r="W64" s="57"/>
      <c r="X64" s="46" t="str">
        <f>IFERROR(IF(AND(Q63="Probabilidad",Q64="Probabilidad"),(Z63-(+Z63*T64)),IF(Q64="Probabilidad",(I63-(+I63*T64)),IF(Q64="Impacto",Z63,""))),"")</f>
        <v/>
      </c>
      <c r="Y64" s="61" t="str">
        <f t="shared" si="1"/>
        <v/>
      </c>
      <c r="Z64" s="62" t="str">
        <f t="shared" ref="Z64:Z68" si="68">+X64</f>
        <v/>
      </c>
      <c r="AA64" s="61" t="str">
        <f t="shared" si="3"/>
        <v/>
      </c>
      <c r="AB64" s="62" t="str">
        <f>IFERROR(IF(AND(Q63="Impacto",Q64="Impacto"),(AB63-(+AB63*T64)),IF(Q64="Impacto",(M63-(+M63*T64)),IF(Q64="Probabilidad",AB63,""))),"")</f>
        <v/>
      </c>
      <c r="AC64" s="63" t="str">
        <f t="shared" ref="AC64:AC65" si="6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1"/>
      <c r="AE64" s="52"/>
      <c r="AF64" s="53"/>
      <c r="AG64" s="54"/>
      <c r="AH64" s="54"/>
      <c r="AI64" s="52"/>
      <c r="AJ64" s="53"/>
    </row>
    <row r="65" spans="1:36" ht="151.5" customHeight="1" x14ac:dyDescent="0.3">
      <c r="A65" s="445"/>
      <c r="B65" s="373"/>
      <c r="C65" s="373"/>
      <c r="D65" s="373"/>
      <c r="E65" s="376"/>
      <c r="F65" s="373"/>
      <c r="G65" s="396"/>
      <c r="H65" s="442"/>
      <c r="I65" s="381"/>
      <c r="J65" s="384"/>
      <c r="K65" s="381">
        <f ca="1">IF(NOT(ISERROR(MATCH(J65,_xlfn.ANCHORARRAY(E76),0))),I78&amp;"Por favor no seleccionar los criterios de impacto",J65)</f>
        <v>0</v>
      </c>
      <c r="L65" s="442"/>
      <c r="M65" s="381"/>
      <c r="N65" s="390"/>
      <c r="O65" s="30">
        <v>3</v>
      </c>
      <c r="P65" s="71"/>
      <c r="Q65" s="60" t="str">
        <f>IF(OR(R65="Preventivo",R65="Detectivo"),"Probabilidad",IF(R65="Correctivo","Impacto",""))</f>
        <v/>
      </c>
      <c r="R65" s="57"/>
      <c r="S65" s="57"/>
      <c r="T65" s="58" t="str">
        <f t="shared" si="67"/>
        <v/>
      </c>
      <c r="U65" s="57"/>
      <c r="V65" s="57"/>
      <c r="W65" s="57"/>
      <c r="X65" s="46" t="str">
        <f>IFERROR(IF(AND(Q64="Probabilidad",Q65="Probabilidad"),(Z64-(+Z64*T65)),IF(AND(Q64="Impacto",Q65="Probabilidad"),(Z63-(+Z63*T65)),IF(Q65="Impacto",Z64,""))),"")</f>
        <v/>
      </c>
      <c r="Y65" s="61" t="str">
        <f t="shared" si="1"/>
        <v/>
      </c>
      <c r="Z65" s="62" t="str">
        <f t="shared" si="68"/>
        <v/>
      </c>
      <c r="AA65" s="61" t="str">
        <f t="shared" si="3"/>
        <v/>
      </c>
      <c r="AB65" s="62" t="str">
        <f>IFERROR(IF(AND(Q64="Impacto",Q65="Impacto"),(AB64-(+AB64*T65)),IF(AND(Q64="Probabilidad",Q65="Impacto"),(AB63-(+AB63*T65)),IF(Q65="Probabilidad",AB64,""))),"")</f>
        <v/>
      </c>
      <c r="AC65" s="63" t="str">
        <f t="shared" si="69"/>
        <v/>
      </c>
      <c r="AD65" s="51"/>
      <c r="AE65" s="52"/>
      <c r="AF65" s="53"/>
      <c r="AG65" s="54"/>
      <c r="AH65" s="54"/>
      <c r="AI65" s="52"/>
      <c r="AJ65" s="53"/>
    </row>
    <row r="66" spans="1:36" x14ac:dyDescent="0.3">
      <c r="A66" s="446"/>
      <c r="B66" s="446"/>
      <c r="C66" s="446"/>
      <c r="D66" s="446"/>
      <c r="E66" s="440"/>
      <c r="F66" s="448"/>
      <c r="G66" s="440"/>
      <c r="H66" s="440"/>
      <c r="I66" s="440"/>
      <c r="J66" s="440"/>
      <c r="K66" s="440"/>
      <c r="L66" s="440"/>
      <c r="M66" s="440"/>
      <c r="N66" s="440"/>
    </row>
    <row r="67" spans="1:36" ht="151.5" customHeight="1" x14ac:dyDescent="0.3">
      <c r="A67" s="445"/>
      <c r="B67" s="373"/>
      <c r="C67" s="373"/>
      <c r="D67" s="373"/>
      <c r="E67" s="376"/>
      <c r="F67" s="373"/>
      <c r="G67" s="396"/>
      <c r="H67" s="442"/>
      <c r="I67" s="381"/>
      <c r="J67" s="384"/>
      <c r="K67" s="381">
        <f ca="1">IF(NOT(ISERROR(MATCH(J67,_xlfn.ANCHORARRAY(E78),0))),I80&amp;"Por favor no seleccionar los criterios de impacto",J67)</f>
        <v>0</v>
      </c>
      <c r="L67" s="442"/>
      <c r="M67" s="381"/>
      <c r="N67" s="390"/>
      <c r="O67" s="30">
        <v>5</v>
      </c>
      <c r="P67" s="59"/>
      <c r="Q67" s="60" t="str">
        <f t="shared" ref="Q67:Q68" si="70">IF(OR(R67="Preventivo",R67="Detectivo"),"Probabilidad",IF(R67="Correctivo","Impacto",""))</f>
        <v/>
      </c>
      <c r="R67" s="57"/>
      <c r="S67" s="57"/>
      <c r="T67" s="58" t="str">
        <f t="shared" si="67"/>
        <v/>
      </c>
      <c r="U67" s="57"/>
      <c r="V67" s="57"/>
      <c r="W67" s="57"/>
      <c r="X67" s="46" t="str">
        <f t="shared" ref="X67:X68" si="71">IFERROR(IF(AND(Q66="Probabilidad",Q67="Probabilidad"),(Z66-(+Z66*T67)),IF(AND(Q66="Impacto",Q67="Probabilidad"),(Z65-(+Z65*T67)),IF(Q67="Impacto",Z66,""))),"")</f>
        <v/>
      </c>
      <c r="Y67" s="61" t="str">
        <f t="shared" si="1"/>
        <v/>
      </c>
      <c r="Z67" s="62" t="str">
        <f t="shared" si="68"/>
        <v/>
      </c>
      <c r="AA67" s="61" t="str">
        <f t="shared" si="3"/>
        <v/>
      </c>
      <c r="AB67" s="62" t="str">
        <f t="shared" ref="AB67:AB68" si="72">IFERROR(IF(AND(Q66="Impacto",Q67="Impacto"),(AB66-(+AB66*T67)),IF(AND(Q66="Probabilidad",Q67="Impacto"),(AB65-(+AB65*T67)),IF(Q67="Probabilidad",AB66,""))),"")</f>
        <v/>
      </c>
      <c r="AC67" s="63" t="str">
        <f t="shared" ref="AC67:AC68" si="73">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1"/>
      <c r="AE67" s="52"/>
      <c r="AF67" s="53"/>
      <c r="AG67" s="54"/>
      <c r="AH67" s="54"/>
      <c r="AI67" s="52"/>
      <c r="AJ67" s="53"/>
    </row>
    <row r="68" spans="1:36" ht="151.5" customHeight="1" x14ac:dyDescent="0.3">
      <c r="A68" s="447"/>
      <c r="B68" s="374"/>
      <c r="C68" s="374"/>
      <c r="D68" s="374"/>
      <c r="E68" s="377"/>
      <c r="F68" s="374"/>
      <c r="G68" s="397"/>
      <c r="H68" s="443"/>
      <c r="I68" s="382"/>
      <c r="J68" s="385"/>
      <c r="K68" s="382">
        <f ca="1">IF(NOT(ISERROR(MATCH(J68,_xlfn.ANCHORARRAY(E79),0))),I81&amp;"Por favor no seleccionar los criterios de impacto",J68)</f>
        <v>0</v>
      </c>
      <c r="L68" s="443"/>
      <c r="M68" s="382"/>
      <c r="N68" s="391"/>
      <c r="O68" s="30">
        <v>6</v>
      </c>
      <c r="P68" s="59"/>
      <c r="Q68" s="60" t="str">
        <f t="shared" si="70"/>
        <v/>
      </c>
      <c r="R68" s="57"/>
      <c r="S68" s="57"/>
      <c r="T68" s="58" t="str">
        <f t="shared" si="67"/>
        <v/>
      </c>
      <c r="U68" s="57"/>
      <c r="V68" s="57"/>
      <c r="W68" s="57"/>
      <c r="X68" s="46" t="str">
        <f t="shared" si="71"/>
        <v/>
      </c>
      <c r="Y68" s="61" t="str">
        <f t="shared" si="1"/>
        <v/>
      </c>
      <c r="Z68" s="62" t="str">
        <f t="shared" si="68"/>
        <v/>
      </c>
      <c r="AA68" s="61" t="str">
        <f t="shared" si="3"/>
        <v/>
      </c>
      <c r="AB68" s="62" t="str">
        <f t="shared" si="72"/>
        <v/>
      </c>
      <c r="AC68" s="63" t="str">
        <f t="shared" si="73"/>
        <v/>
      </c>
      <c r="AD68" s="51"/>
      <c r="AE68" s="52"/>
      <c r="AF68" s="53"/>
      <c r="AG68" s="54"/>
      <c r="AH68" s="54"/>
      <c r="AI68" s="52"/>
      <c r="AJ68" s="53"/>
    </row>
    <row r="69" spans="1:36" ht="49.5" customHeight="1" x14ac:dyDescent="0.3">
      <c r="A69" s="37"/>
      <c r="B69" s="401" t="s">
        <v>128</v>
      </c>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3"/>
    </row>
    <row r="71" spans="1:36" x14ac:dyDescent="0.3">
      <c r="A71" s="2"/>
      <c r="B71" s="38" t="s">
        <v>129</v>
      </c>
      <c r="C71" s="2"/>
      <c r="D71" s="2"/>
      <c r="F71" s="2"/>
    </row>
  </sheetData>
  <mergeCells count="185">
    <mergeCell ref="A6:B6"/>
    <mergeCell ref="C6:N6"/>
    <mergeCell ref="A7:G7"/>
    <mergeCell ref="H7:N7"/>
    <mergeCell ref="O7:W7"/>
    <mergeCell ref="X7:AD7"/>
    <mergeCell ref="A1:AJ2"/>
    <mergeCell ref="A4:B4"/>
    <mergeCell ref="C4:N4"/>
    <mergeCell ref="O4:Q4"/>
    <mergeCell ref="A5:B5"/>
    <mergeCell ref="C5:N5"/>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B8:AB9"/>
    <mergeCell ref="AC8:AC9"/>
    <mergeCell ref="P8:P9"/>
    <mergeCell ref="Q8:Q9"/>
    <mergeCell ref="R8:W8"/>
    <mergeCell ref="X8:X9"/>
    <mergeCell ref="Y8:Y9"/>
    <mergeCell ref="Z8:Z9"/>
    <mergeCell ref="N15:N20"/>
    <mergeCell ref="M10:M14"/>
    <mergeCell ref="N10:N14"/>
    <mergeCell ref="A15:A20"/>
    <mergeCell ref="B15:B20"/>
    <mergeCell ref="C15:C20"/>
    <mergeCell ref="D15:D20"/>
    <mergeCell ref="E15:E20"/>
    <mergeCell ref="F15:F20"/>
    <mergeCell ref="G15:G20"/>
    <mergeCell ref="H15:H20"/>
    <mergeCell ref="G10:G14"/>
    <mergeCell ref="H10:H14"/>
    <mergeCell ref="I10:I14"/>
    <mergeCell ref="J10:J14"/>
    <mergeCell ref="K10:K14"/>
    <mergeCell ref="L10:L14"/>
    <mergeCell ref="A10:A14"/>
    <mergeCell ref="B10:B14"/>
    <mergeCell ref="C10:C14"/>
    <mergeCell ref="D10:D14"/>
    <mergeCell ref="E10:E14"/>
    <mergeCell ref="F10:F14"/>
    <mergeCell ref="C21:C26"/>
    <mergeCell ref="D21:D26"/>
    <mergeCell ref="E21:E26"/>
    <mergeCell ref="F21:F26"/>
    <mergeCell ref="I15:I20"/>
    <mergeCell ref="J15:J20"/>
    <mergeCell ref="K15:K20"/>
    <mergeCell ref="L15:L20"/>
    <mergeCell ref="M15:M20"/>
    <mergeCell ref="I27:I32"/>
    <mergeCell ref="J27:J32"/>
    <mergeCell ref="K27:K32"/>
    <mergeCell ref="L27:L32"/>
    <mergeCell ref="M27:M32"/>
    <mergeCell ref="N27:N32"/>
    <mergeCell ref="M21:M26"/>
    <mergeCell ref="N21:N26"/>
    <mergeCell ref="A27:A32"/>
    <mergeCell ref="B27:B32"/>
    <mergeCell ref="C27:C32"/>
    <mergeCell ref="D27:D32"/>
    <mergeCell ref="E27:E32"/>
    <mergeCell ref="F27:F32"/>
    <mergeCell ref="G27:G32"/>
    <mergeCell ref="H27:H32"/>
    <mergeCell ref="G21:G26"/>
    <mergeCell ref="H21:H26"/>
    <mergeCell ref="I21:I26"/>
    <mergeCell ref="J21:J26"/>
    <mergeCell ref="K21:K26"/>
    <mergeCell ref="L21:L26"/>
    <mergeCell ref="A21:A26"/>
    <mergeCell ref="B21:B26"/>
    <mergeCell ref="N39:N44"/>
    <mergeCell ref="M33:M38"/>
    <mergeCell ref="N33:N38"/>
    <mergeCell ref="A39:A44"/>
    <mergeCell ref="B39:B44"/>
    <mergeCell ref="C39:C44"/>
    <mergeCell ref="D39:D44"/>
    <mergeCell ref="E39:E44"/>
    <mergeCell ref="F39:F44"/>
    <mergeCell ref="G39:G44"/>
    <mergeCell ref="H39:H44"/>
    <mergeCell ref="G33:G38"/>
    <mergeCell ref="H33:H38"/>
    <mergeCell ref="I33:I38"/>
    <mergeCell ref="J33:J38"/>
    <mergeCell ref="K33:K38"/>
    <mergeCell ref="L33:L38"/>
    <mergeCell ref="A33:A38"/>
    <mergeCell ref="B33:B38"/>
    <mergeCell ref="C33:C38"/>
    <mergeCell ref="D33:D38"/>
    <mergeCell ref="E33:E38"/>
    <mergeCell ref="F33:F38"/>
    <mergeCell ref="C45:C50"/>
    <mergeCell ref="D45:D50"/>
    <mergeCell ref="E45:E50"/>
    <mergeCell ref="F45:F50"/>
    <mergeCell ref="I39:I44"/>
    <mergeCell ref="J39:J44"/>
    <mergeCell ref="K39:K44"/>
    <mergeCell ref="L39:L44"/>
    <mergeCell ref="M39:M44"/>
    <mergeCell ref="I51:I56"/>
    <mergeCell ref="J51:J56"/>
    <mergeCell ref="K51:K56"/>
    <mergeCell ref="L51:L56"/>
    <mergeCell ref="M51:M56"/>
    <mergeCell ref="N51:N56"/>
    <mergeCell ref="M45:M50"/>
    <mergeCell ref="N45:N50"/>
    <mergeCell ref="A51:A56"/>
    <mergeCell ref="B51:B56"/>
    <mergeCell ref="C51:C56"/>
    <mergeCell ref="D51:D56"/>
    <mergeCell ref="E51:E56"/>
    <mergeCell ref="F51:F56"/>
    <mergeCell ref="G51:G56"/>
    <mergeCell ref="H51:H56"/>
    <mergeCell ref="G45:G50"/>
    <mergeCell ref="H45:H50"/>
    <mergeCell ref="I45:I50"/>
    <mergeCell ref="J45:J50"/>
    <mergeCell ref="K45:K50"/>
    <mergeCell ref="L45:L50"/>
    <mergeCell ref="A45:A50"/>
    <mergeCell ref="B45:B50"/>
    <mergeCell ref="A63:A68"/>
    <mergeCell ref="B63:B68"/>
    <mergeCell ref="C63:C68"/>
    <mergeCell ref="D63:D68"/>
    <mergeCell ref="E63:E68"/>
    <mergeCell ref="F63:F68"/>
    <mergeCell ref="G63:G68"/>
    <mergeCell ref="H63:H68"/>
    <mergeCell ref="G57:G62"/>
    <mergeCell ref="H57:H62"/>
    <mergeCell ref="A57:A62"/>
    <mergeCell ref="B57:B62"/>
    <mergeCell ref="C57:C62"/>
    <mergeCell ref="D57:D62"/>
    <mergeCell ref="E57:E62"/>
    <mergeCell ref="F57:F62"/>
    <mergeCell ref="B69:AJ69"/>
    <mergeCell ref="I63:I68"/>
    <mergeCell ref="J63:J68"/>
    <mergeCell ref="K63:K68"/>
    <mergeCell ref="L63:L68"/>
    <mergeCell ref="M63:M68"/>
    <mergeCell ref="N63:N68"/>
    <mergeCell ref="M57:M62"/>
    <mergeCell ref="N57:N62"/>
    <mergeCell ref="I57:I62"/>
    <mergeCell ref="J57:J62"/>
    <mergeCell ref="K57:K62"/>
    <mergeCell ref="L57:L62"/>
  </mergeCells>
  <conditionalFormatting sqref="H10 H15 Y10:Y14">
    <cfRule type="cellIs" dxfId="2144" priority="213" operator="equal">
      <formula>"Muy Alta"</formula>
    </cfRule>
    <cfRule type="cellIs" dxfId="2143" priority="214" operator="equal">
      <formula>"Alta"</formula>
    </cfRule>
    <cfRule type="cellIs" dxfId="2142" priority="215" operator="equal">
      <formula>"Media"</formula>
    </cfRule>
    <cfRule type="cellIs" dxfId="2141" priority="216" operator="equal">
      <formula>"Baja"</formula>
    </cfRule>
    <cfRule type="cellIs" dxfId="2140" priority="217" operator="equal">
      <formula>"Muy Baja"</formula>
    </cfRule>
  </conditionalFormatting>
  <conditionalFormatting sqref="L10 L15 L21 L27 L33 L39 L45 L51 L57 L63 AA10:AA14">
    <cfRule type="cellIs" dxfId="2139" priority="208" operator="equal">
      <formula>"Catastrófico"</formula>
    </cfRule>
    <cfRule type="cellIs" dxfId="2138" priority="209" operator="equal">
      <formula>"Mayor"</formula>
    </cfRule>
    <cfRule type="cellIs" dxfId="2137" priority="210" operator="equal">
      <formula>"Moderado"</formula>
    </cfRule>
    <cfRule type="cellIs" dxfId="2136" priority="211" operator="equal">
      <formula>"Menor"</formula>
    </cfRule>
    <cfRule type="cellIs" dxfId="2135" priority="212" operator="equal">
      <formula>"Leve"</formula>
    </cfRule>
  </conditionalFormatting>
  <conditionalFormatting sqref="N10 AC10:AC14">
    <cfRule type="cellIs" dxfId="2134" priority="204" operator="equal">
      <formula>"Extremo"</formula>
    </cfRule>
    <cfRule type="cellIs" dxfId="2133" priority="205" operator="equal">
      <formula>"Alto"</formula>
    </cfRule>
    <cfRule type="cellIs" dxfId="2132" priority="206" operator="equal">
      <formula>"Moderado"</formula>
    </cfRule>
    <cfRule type="cellIs" dxfId="2131" priority="207" operator="equal">
      <formula>"Bajo"</formula>
    </cfRule>
  </conditionalFormatting>
  <conditionalFormatting sqref="H57">
    <cfRule type="cellIs" dxfId="2130" priority="43" operator="equal">
      <formula>"Muy Alta"</formula>
    </cfRule>
    <cfRule type="cellIs" dxfId="2129" priority="44" operator="equal">
      <formula>"Alta"</formula>
    </cfRule>
    <cfRule type="cellIs" dxfId="2128" priority="45" operator="equal">
      <formula>"Media"</formula>
    </cfRule>
    <cfRule type="cellIs" dxfId="2127" priority="46" operator="equal">
      <formula>"Baja"</formula>
    </cfRule>
    <cfRule type="cellIs" dxfId="2126" priority="47" operator="equal">
      <formula>"Muy Baja"</formula>
    </cfRule>
  </conditionalFormatting>
  <conditionalFormatting sqref="N15">
    <cfRule type="cellIs" dxfId="2125" priority="200" operator="equal">
      <formula>"Extremo"</formula>
    </cfRule>
    <cfRule type="cellIs" dxfId="2124" priority="201" operator="equal">
      <formula>"Alto"</formula>
    </cfRule>
    <cfRule type="cellIs" dxfId="2123" priority="202" operator="equal">
      <formula>"Moderado"</formula>
    </cfRule>
    <cfRule type="cellIs" dxfId="2122" priority="203" operator="equal">
      <formula>"Bajo"</formula>
    </cfRule>
  </conditionalFormatting>
  <conditionalFormatting sqref="Y15:Y20">
    <cfRule type="cellIs" dxfId="2121" priority="195" operator="equal">
      <formula>"Muy Alta"</formula>
    </cfRule>
    <cfRule type="cellIs" dxfId="2120" priority="196" operator="equal">
      <formula>"Alta"</formula>
    </cfRule>
    <cfRule type="cellIs" dxfId="2119" priority="197" operator="equal">
      <formula>"Media"</formula>
    </cfRule>
    <cfRule type="cellIs" dxfId="2118" priority="198" operator="equal">
      <formula>"Baja"</formula>
    </cfRule>
    <cfRule type="cellIs" dxfId="2117" priority="199" operator="equal">
      <formula>"Muy Baja"</formula>
    </cfRule>
  </conditionalFormatting>
  <conditionalFormatting sqref="AA15:AA20">
    <cfRule type="cellIs" dxfId="2116" priority="190" operator="equal">
      <formula>"Catastrófico"</formula>
    </cfRule>
    <cfRule type="cellIs" dxfId="2115" priority="191" operator="equal">
      <formula>"Mayor"</formula>
    </cfRule>
    <cfRule type="cellIs" dxfId="2114" priority="192" operator="equal">
      <formula>"Moderado"</formula>
    </cfRule>
    <cfRule type="cellIs" dxfId="2113" priority="193" operator="equal">
      <formula>"Menor"</formula>
    </cfRule>
    <cfRule type="cellIs" dxfId="2112" priority="194" operator="equal">
      <formula>"Leve"</formula>
    </cfRule>
  </conditionalFormatting>
  <conditionalFormatting sqref="AC15:AC20">
    <cfRule type="cellIs" dxfId="2111" priority="186" operator="equal">
      <formula>"Extremo"</formula>
    </cfRule>
    <cfRule type="cellIs" dxfId="2110" priority="187" operator="equal">
      <formula>"Alto"</formula>
    </cfRule>
    <cfRule type="cellIs" dxfId="2109" priority="188" operator="equal">
      <formula>"Moderado"</formula>
    </cfRule>
    <cfRule type="cellIs" dxfId="2108" priority="189" operator="equal">
      <formula>"Bajo"</formula>
    </cfRule>
  </conditionalFormatting>
  <conditionalFormatting sqref="H21">
    <cfRule type="cellIs" dxfId="2107" priority="181" operator="equal">
      <formula>"Muy Alta"</formula>
    </cfRule>
    <cfRule type="cellIs" dxfId="2106" priority="182" operator="equal">
      <formula>"Alta"</formula>
    </cfRule>
    <cfRule type="cellIs" dxfId="2105" priority="183" operator="equal">
      <formula>"Media"</formula>
    </cfRule>
    <cfRule type="cellIs" dxfId="2104" priority="184" operator="equal">
      <formula>"Baja"</formula>
    </cfRule>
    <cfRule type="cellIs" dxfId="2103" priority="185" operator="equal">
      <formula>"Muy Baja"</formula>
    </cfRule>
  </conditionalFormatting>
  <conditionalFormatting sqref="N21">
    <cfRule type="cellIs" dxfId="2102" priority="177" operator="equal">
      <formula>"Extremo"</formula>
    </cfRule>
    <cfRule type="cellIs" dxfId="2101" priority="178" operator="equal">
      <formula>"Alto"</formula>
    </cfRule>
    <cfRule type="cellIs" dxfId="2100" priority="179" operator="equal">
      <formula>"Moderado"</formula>
    </cfRule>
    <cfRule type="cellIs" dxfId="2099" priority="180" operator="equal">
      <formula>"Bajo"</formula>
    </cfRule>
  </conditionalFormatting>
  <conditionalFormatting sqref="Y21:Y26">
    <cfRule type="cellIs" dxfId="2098" priority="172" operator="equal">
      <formula>"Muy Alta"</formula>
    </cfRule>
    <cfRule type="cellIs" dxfId="2097" priority="173" operator="equal">
      <formula>"Alta"</formula>
    </cfRule>
    <cfRule type="cellIs" dxfId="2096" priority="174" operator="equal">
      <formula>"Media"</formula>
    </cfRule>
    <cfRule type="cellIs" dxfId="2095" priority="175" operator="equal">
      <formula>"Baja"</formula>
    </cfRule>
    <cfRule type="cellIs" dxfId="2094" priority="176" operator="equal">
      <formula>"Muy Baja"</formula>
    </cfRule>
  </conditionalFormatting>
  <conditionalFormatting sqref="AA21:AA26">
    <cfRule type="cellIs" dxfId="2093" priority="167" operator="equal">
      <formula>"Catastrófico"</formula>
    </cfRule>
    <cfRule type="cellIs" dxfId="2092" priority="168" operator="equal">
      <formula>"Mayor"</formula>
    </cfRule>
    <cfRule type="cellIs" dxfId="2091" priority="169" operator="equal">
      <formula>"Moderado"</formula>
    </cfRule>
    <cfRule type="cellIs" dxfId="2090" priority="170" operator="equal">
      <formula>"Menor"</formula>
    </cfRule>
    <cfRule type="cellIs" dxfId="2089" priority="171" operator="equal">
      <formula>"Leve"</formula>
    </cfRule>
  </conditionalFormatting>
  <conditionalFormatting sqref="AC21:AC26">
    <cfRule type="cellIs" dxfId="2088" priority="163" operator="equal">
      <formula>"Extremo"</formula>
    </cfRule>
    <cfRule type="cellIs" dxfId="2087" priority="164" operator="equal">
      <formula>"Alto"</formula>
    </cfRule>
    <cfRule type="cellIs" dxfId="2086" priority="165" operator="equal">
      <formula>"Moderado"</formula>
    </cfRule>
    <cfRule type="cellIs" dxfId="2085" priority="166" operator="equal">
      <formula>"Bajo"</formula>
    </cfRule>
  </conditionalFormatting>
  <conditionalFormatting sqref="H27">
    <cfRule type="cellIs" dxfId="2084" priority="158" operator="equal">
      <formula>"Muy Alta"</formula>
    </cfRule>
    <cfRule type="cellIs" dxfId="2083" priority="159" operator="equal">
      <formula>"Alta"</formula>
    </cfRule>
    <cfRule type="cellIs" dxfId="2082" priority="160" operator="equal">
      <formula>"Media"</formula>
    </cfRule>
    <cfRule type="cellIs" dxfId="2081" priority="161" operator="equal">
      <formula>"Baja"</formula>
    </cfRule>
    <cfRule type="cellIs" dxfId="2080" priority="162" operator="equal">
      <formula>"Muy Baja"</formula>
    </cfRule>
  </conditionalFormatting>
  <conditionalFormatting sqref="N27">
    <cfRule type="cellIs" dxfId="2079" priority="154" operator="equal">
      <formula>"Extremo"</formula>
    </cfRule>
    <cfRule type="cellIs" dxfId="2078" priority="155" operator="equal">
      <formula>"Alto"</formula>
    </cfRule>
    <cfRule type="cellIs" dxfId="2077" priority="156" operator="equal">
      <formula>"Moderado"</formula>
    </cfRule>
    <cfRule type="cellIs" dxfId="2076" priority="157" operator="equal">
      <formula>"Bajo"</formula>
    </cfRule>
  </conditionalFormatting>
  <conditionalFormatting sqref="Y27:Y32">
    <cfRule type="cellIs" dxfId="2075" priority="149" operator="equal">
      <formula>"Muy Alta"</formula>
    </cfRule>
    <cfRule type="cellIs" dxfId="2074" priority="150" operator="equal">
      <formula>"Alta"</formula>
    </cfRule>
    <cfRule type="cellIs" dxfId="2073" priority="151" operator="equal">
      <formula>"Media"</formula>
    </cfRule>
    <cfRule type="cellIs" dxfId="2072" priority="152" operator="equal">
      <formula>"Baja"</formula>
    </cfRule>
    <cfRule type="cellIs" dxfId="2071" priority="153" operator="equal">
      <formula>"Muy Baja"</formula>
    </cfRule>
  </conditionalFormatting>
  <conditionalFormatting sqref="AA27:AA32">
    <cfRule type="cellIs" dxfId="2070" priority="144" operator="equal">
      <formula>"Catastrófico"</formula>
    </cfRule>
    <cfRule type="cellIs" dxfId="2069" priority="145" operator="equal">
      <formula>"Mayor"</formula>
    </cfRule>
    <cfRule type="cellIs" dxfId="2068" priority="146" operator="equal">
      <formula>"Moderado"</formula>
    </cfRule>
    <cfRule type="cellIs" dxfId="2067" priority="147" operator="equal">
      <formula>"Menor"</formula>
    </cfRule>
    <cfRule type="cellIs" dxfId="2066" priority="148" operator="equal">
      <formula>"Leve"</formula>
    </cfRule>
  </conditionalFormatting>
  <conditionalFormatting sqref="AC27:AC32">
    <cfRule type="cellIs" dxfId="2065" priority="140" operator="equal">
      <formula>"Extremo"</formula>
    </cfRule>
    <cfRule type="cellIs" dxfId="2064" priority="141" operator="equal">
      <formula>"Alto"</formula>
    </cfRule>
    <cfRule type="cellIs" dxfId="2063" priority="142" operator="equal">
      <formula>"Moderado"</formula>
    </cfRule>
    <cfRule type="cellIs" dxfId="2062" priority="143" operator="equal">
      <formula>"Bajo"</formula>
    </cfRule>
  </conditionalFormatting>
  <conditionalFormatting sqref="H33">
    <cfRule type="cellIs" dxfId="2061" priority="135" operator="equal">
      <formula>"Muy Alta"</formula>
    </cfRule>
    <cfRule type="cellIs" dxfId="2060" priority="136" operator="equal">
      <formula>"Alta"</formula>
    </cfRule>
    <cfRule type="cellIs" dxfId="2059" priority="137" operator="equal">
      <formula>"Media"</formula>
    </cfRule>
    <cfRule type="cellIs" dxfId="2058" priority="138" operator="equal">
      <formula>"Baja"</formula>
    </cfRule>
    <cfRule type="cellIs" dxfId="2057" priority="139" operator="equal">
      <formula>"Muy Baja"</formula>
    </cfRule>
  </conditionalFormatting>
  <conditionalFormatting sqref="N33">
    <cfRule type="cellIs" dxfId="2056" priority="131" operator="equal">
      <formula>"Extremo"</formula>
    </cfRule>
    <cfRule type="cellIs" dxfId="2055" priority="132" operator="equal">
      <formula>"Alto"</formula>
    </cfRule>
    <cfRule type="cellIs" dxfId="2054" priority="133" operator="equal">
      <formula>"Moderado"</formula>
    </cfRule>
    <cfRule type="cellIs" dxfId="2053" priority="134" operator="equal">
      <formula>"Bajo"</formula>
    </cfRule>
  </conditionalFormatting>
  <conditionalFormatting sqref="Y33:Y38">
    <cfRule type="cellIs" dxfId="2052" priority="126" operator="equal">
      <formula>"Muy Alta"</formula>
    </cfRule>
    <cfRule type="cellIs" dxfId="2051" priority="127" operator="equal">
      <formula>"Alta"</formula>
    </cfRule>
    <cfRule type="cellIs" dxfId="2050" priority="128" operator="equal">
      <formula>"Media"</formula>
    </cfRule>
    <cfRule type="cellIs" dxfId="2049" priority="129" operator="equal">
      <formula>"Baja"</formula>
    </cfRule>
    <cfRule type="cellIs" dxfId="2048" priority="130" operator="equal">
      <formula>"Muy Baja"</formula>
    </cfRule>
  </conditionalFormatting>
  <conditionalFormatting sqref="AA33:AA38">
    <cfRule type="cellIs" dxfId="2047" priority="121" operator="equal">
      <formula>"Catastrófico"</formula>
    </cfRule>
    <cfRule type="cellIs" dxfId="2046" priority="122" operator="equal">
      <formula>"Mayor"</formula>
    </cfRule>
    <cfRule type="cellIs" dxfId="2045" priority="123" operator="equal">
      <formula>"Moderado"</formula>
    </cfRule>
    <cfRule type="cellIs" dxfId="2044" priority="124" operator="equal">
      <formula>"Menor"</formula>
    </cfRule>
    <cfRule type="cellIs" dxfId="2043" priority="125" operator="equal">
      <formula>"Leve"</formula>
    </cfRule>
  </conditionalFormatting>
  <conditionalFormatting sqref="AC33:AC38">
    <cfRule type="cellIs" dxfId="2042" priority="117" operator="equal">
      <formula>"Extremo"</formula>
    </cfRule>
    <cfRule type="cellIs" dxfId="2041" priority="118" operator="equal">
      <formula>"Alto"</formula>
    </cfRule>
    <cfRule type="cellIs" dxfId="2040" priority="119" operator="equal">
      <formula>"Moderado"</formula>
    </cfRule>
    <cfRule type="cellIs" dxfId="2039" priority="120" operator="equal">
      <formula>"Bajo"</formula>
    </cfRule>
  </conditionalFormatting>
  <conditionalFormatting sqref="H39">
    <cfRule type="cellIs" dxfId="2038" priority="112" operator="equal">
      <formula>"Muy Alta"</formula>
    </cfRule>
    <cfRule type="cellIs" dxfId="2037" priority="113" operator="equal">
      <formula>"Alta"</formula>
    </cfRule>
    <cfRule type="cellIs" dxfId="2036" priority="114" operator="equal">
      <formula>"Media"</formula>
    </cfRule>
    <cfRule type="cellIs" dxfId="2035" priority="115" operator="equal">
      <formula>"Baja"</formula>
    </cfRule>
    <cfRule type="cellIs" dxfId="2034" priority="116" operator="equal">
      <formula>"Muy Baja"</formula>
    </cfRule>
  </conditionalFormatting>
  <conditionalFormatting sqref="N39">
    <cfRule type="cellIs" dxfId="2033" priority="108" operator="equal">
      <formula>"Extremo"</formula>
    </cfRule>
    <cfRule type="cellIs" dxfId="2032" priority="109" operator="equal">
      <formula>"Alto"</formula>
    </cfRule>
    <cfRule type="cellIs" dxfId="2031" priority="110" operator="equal">
      <formula>"Moderado"</formula>
    </cfRule>
    <cfRule type="cellIs" dxfId="2030" priority="111" operator="equal">
      <formula>"Bajo"</formula>
    </cfRule>
  </conditionalFormatting>
  <conditionalFormatting sqref="Y39:Y44">
    <cfRule type="cellIs" dxfId="2029" priority="103" operator="equal">
      <formula>"Muy Alta"</formula>
    </cfRule>
    <cfRule type="cellIs" dxfId="2028" priority="104" operator="equal">
      <formula>"Alta"</formula>
    </cfRule>
    <cfRule type="cellIs" dxfId="2027" priority="105" operator="equal">
      <formula>"Media"</formula>
    </cfRule>
    <cfRule type="cellIs" dxfId="2026" priority="106" operator="equal">
      <formula>"Baja"</formula>
    </cfRule>
    <cfRule type="cellIs" dxfId="2025" priority="107" operator="equal">
      <formula>"Muy Baja"</formula>
    </cfRule>
  </conditionalFormatting>
  <conditionalFormatting sqref="AA39:AA44">
    <cfRule type="cellIs" dxfId="2024" priority="98" operator="equal">
      <formula>"Catastrófico"</formula>
    </cfRule>
    <cfRule type="cellIs" dxfId="2023" priority="99" operator="equal">
      <formula>"Mayor"</formula>
    </cfRule>
    <cfRule type="cellIs" dxfId="2022" priority="100" operator="equal">
      <formula>"Moderado"</formula>
    </cfRule>
    <cfRule type="cellIs" dxfId="2021" priority="101" operator="equal">
      <formula>"Menor"</formula>
    </cfRule>
    <cfRule type="cellIs" dxfId="2020" priority="102" operator="equal">
      <formula>"Leve"</formula>
    </cfRule>
  </conditionalFormatting>
  <conditionalFormatting sqref="AC39:AC44">
    <cfRule type="cellIs" dxfId="2019" priority="94" operator="equal">
      <formula>"Extremo"</formula>
    </cfRule>
    <cfRule type="cellIs" dxfId="2018" priority="95" operator="equal">
      <formula>"Alto"</formula>
    </cfRule>
    <cfRule type="cellIs" dxfId="2017" priority="96" operator="equal">
      <formula>"Moderado"</formula>
    </cfRule>
    <cfRule type="cellIs" dxfId="2016" priority="97" operator="equal">
      <formula>"Bajo"</formula>
    </cfRule>
  </conditionalFormatting>
  <conditionalFormatting sqref="H45">
    <cfRule type="cellIs" dxfId="2015" priority="89" operator="equal">
      <formula>"Muy Alta"</formula>
    </cfRule>
    <cfRule type="cellIs" dxfId="2014" priority="90" operator="equal">
      <formula>"Alta"</formula>
    </cfRule>
    <cfRule type="cellIs" dxfId="2013" priority="91" operator="equal">
      <formula>"Media"</formula>
    </cfRule>
    <cfRule type="cellIs" dxfId="2012" priority="92" operator="equal">
      <formula>"Baja"</formula>
    </cfRule>
    <cfRule type="cellIs" dxfId="2011" priority="93" operator="equal">
      <formula>"Muy Baja"</formula>
    </cfRule>
  </conditionalFormatting>
  <conditionalFormatting sqref="N45">
    <cfRule type="cellIs" dxfId="2010" priority="85" operator="equal">
      <formula>"Extremo"</formula>
    </cfRule>
    <cfRule type="cellIs" dxfId="2009" priority="86" operator="equal">
      <formula>"Alto"</formula>
    </cfRule>
    <cfRule type="cellIs" dxfId="2008" priority="87" operator="equal">
      <formula>"Moderado"</formula>
    </cfRule>
    <cfRule type="cellIs" dxfId="2007" priority="88" operator="equal">
      <formula>"Bajo"</formula>
    </cfRule>
  </conditionalFormatting>
  <conditionalFormatting sqref="Y45:Y50">
    <cfRule type="cellIs" dxfId="2006" priority="80" operator="equal">
      <formula>"Muy Alta"</formula>
    </cfRule>
    <cfRule type="cellIs" dxfId="2005" priority="81" operator="equal">
      <formula>"Alta"</formula>
    </cfRule>
    <cfRule type="cellIs" dxfId="2004" priority="82" operator="equal">
      <formula>"Media"</formula>
    </cfRule>
    <cfRule type="cellIs" dxfId="2003" priority="83" operator="equal">
      <formula>"Baja"</formula>
    </cfRule>
    <cfRule type="cellIs" dxfId="2002" priority="84" operator="equal">
      <formula>"Muy Baja"</formula>
    </cfRule>
  </conditionalFormatting>
  <conditionalFormatting sqref="AA45:AA50">
    <cfRule type="cellIs" dxfId="2001" priority="75" operator="equal">
      <formula>"Catastrófico"</formula>
    </cfRule>
    <cfRule type="cellIs" dxfId="2000" priority="76" operator="equal">
      <formula>"Mayor"</formula>
    </cfRule>
    <cfRule type="cellIs" dxfId="1999" priority="77" operator="equal">
      <formula>"Moderado"</formula>
    </cfRule>
    <cfRule type="cellIs" dxfId="1998" priority="78" operator="equal">
      <formula>"Menor"</formula>
    </cfRule>
    <cfRule type="cellIs" dxfId="1997" priority="79" operator="equal">
      <formula>"Leve"</formula>
    </cfRule>
  </conditionalFormatting>
  <conditionalFormatting sqref="AC45:AC50">
    <cfRule type="cellIs" dxfId="1996" priority="71" operator="equal">
      <formula>"Extremo"</formula>
    </cfRule>
    <cfRule type="cellIs" dxfId="1995" priority="72" operator="equal">
      <formula>"Alto"</formula>
    </cfRule>
    <cfRule type="cellIs" dxfId="1994" priority="73" operator="equal">
      <formula>"Moderado"</formula>
    </cfRule>
    <cfRule type="cellIs" dxfId="1993" priority="74" operator="equal">
      <formula>"Bajo"</formula>
    </cfRule>
  </conditionalFormatting>
  <conditionalFormatting sqref="H51">
    <cfRule type="cellIs" dxfId="1992" priority="66" operator="equal">
      <formula>"Muy Alta"</formula>
    </cfRule>
    <cfRule type="cellIs" dxfId="1991" priority="67" operator="equal">
      <formula>"Alta"</formula>
    </cfRule>
    <cfRule type="cellIs" dxfId="1990" priority="68" operator="equal">
      <formula>"Media"</formula>
    </cfRule>
    <cfRule type="cellIs" dxfId="1989" priority="69" operator="equal">
      <formula>"Baja"</formula>
    </cfRule>
    <cfRule type="cellIs" dxfId="1988" priority="70" operator="equal">
      <formula>"Muy Baja"</formula>
    </cfRule>
  </conditionalFormatting>
  <conditionalFormatting sqref="N51">
    <cfRule type="cellIs" dxfId="1987" priority="62" operator="equal">
      <formula>"Extremo"</formula>
    </cfRule>
    <cfRule type="cellIs" dxfId="1986" priority="63" operator="equal">
      <formula>"Alto"</formula>
    </cfRule>
    <cfRule type="cellIs" dxfId="1985" priority="64" operator="equal">
      <formula>"Moderado"</formula>
    </cfRule>
    <cfRule type="cellIs" dxfId="1984" priority="65" operator="equal">
      <formula>"Bajo"</formula>
    </cfRule>
  </conditionalFormatting>
  <conditionalFormatting sqref="Y51:Y56">
    <cfRule type="cellIs" dxfId="1983" priority="57" operator="equal">
      <formula>"Muy Alta"</formula>
    </cfRule>
    <cfRule type="cellIs" dxfId="1982" priority="58" operator="equal">
      <formula>"Alta"</formula>
    </cfRule>
    <cfRule type="cellIs" dxfId="1981" priority="59" operator="equal">
      <formula>"Media"</formula>
    </cfRule>
    <cfRule type="cellIs" dxfId="1980" priority="60" operator="equal">
      <formula>"Baja"</formula>
    </cfRule>
    <cfRule type="cellIs" dxfId="1979" priority="61" operator="equal">
      <formula>"Muy Baja"</formula>
    </cfRule>
  </conditionalFormatting>
  <conditionalFormatting sqref="AA51:AA56">
    <cfRule type="cellIs" dxfId="1978" priority="52" operator="equal">
      <formula>"Catastrófico"</formula>
    </cfRule>
    <cfRule type="cellIs" dxfId="1977" priority="53" operator="equal">
      <formula>"Mayor"</formula>
    </cfRule>
    <cfRule type="cellIs" dxfId="1976" priority="54" operator="equal">
      <formula>"Moderado"</formula>
    </cfRule>
    <cfRule type="cellIs" dxfId="1975" priority="55" operator="equal">
      <formula>"Menor"</formula>
    </cfRule>
    <cfRule type="cellIs" dxfId="1974" priority="56" operator="equal">
      <formula>"Leve"</formula>
    </cfRule>
  </conditionalFormatting>
  <conditionalFormatting sqref="AC51:AC56">
    <cfRule type="cellIs" dxfId="1973" priority="48" operator="equal">
      <formula>"Extremo"</formula>
    </cfRule>
    <cfRule type="cellIs" dxfId="1972" priority="49" operator="equal">
      <formula>"Alto"</formula>
    </cfRule>
    <cfRule type="cellIs" dxfId="1971" priority="50" operator="equal">
      <formula>"Moderado"</formula>
    </cfRule>
    <cfRule type="cellIs" dxfId="1970" priority="51" operator="equal">
      <formula>"Bajo"</formula>
    </cfRule>
  </conditionalFormatting>
  <conditionalFormatting sqref="N57">
    <cfRule type="cellIs" dxfId="1969" priority="39" operator="equal">
      <formula>"Extremo"</formula>
    </cfRule>
    <cfRule type="cellIs" dxfId="1968" priority="40" operator="equal">
      <formula>"Alto"</formula>
    </cfRule>
    <cfRule type="cellIs" dxfId="1967" priority="41" operator="equal">
      <formula>"Moderado"</formula>
    </cfRule>
    <cfRule type="cellIs" dxfId="1966" priority="42" operator="equal">
      <formula>"Bajo"</formula>
    </cfRule>
  </conditionalFormatting>
  <conditionalFormatting sqref="Y57:Y62">
    <cfRule type="cellIs" dxfId="1965" priority="34" operator="equal">
      <formula>"Muy Alta"</formula>
    </cfRule>
    <cfRule type="cellIs" dxfId="1964" priority="35" operator="equal">
      <formula>"Alta"</formula>
    </cfRule>
    <cfRule type="cellIs" dxfId="1963" priority="36" operator="equal">
      <formula>"Media"</formula>
    </cfRule>
    <cfRule type="cellIs" dxfId="1962" priority="37" operator="equal">
      <formula>"Baja"</formula>
    </cfRule>
    <cfRule type="cellIs" dxfId="1961" priority="38" operator="equal">
      <formula>"Muy Baja"</formula>
    </cfRule>
  </conditionalFormatting>
  <conditionalFormatting sqref="AA57:AA62">
    <cfRule type="cellIs" dxfId="1960" priority="29" operator="equal">
      <formula>"Catastrófico"</formula>
    </cfRule>
    <cfRule type="cellIs" dxfId="1959" priority="30" operator="equal">
      <formula>"Mayor"</formula>
    </cfRule>
    <cfRule type="cellIs" dxfId="1958" priority="31" operator="equal">
      <formula>"Moderado"</formula>
    </cfRule>
    <cfRule type="cellIs" dxfId="1957" priority="32" operator="equal">
      <formula>"Menor"</formula>
    </cfRule>
    <cfRule type="cellIs" dxfId="1956" priority="33" operator="equal">
      <formula>"Leve"</formula>
    </cfRule>
  </conditionalFormatting>
  <conditionalFormatting sqref="AC57:AC62">
    <cfRule type="cellIs" dxfId="1955" priority="25" operator="equal">
      <formula>"Extremo"</formula>
    </cfRule>
    <cfRule type="cellIs" dxfId="1954" priority="26" operator="equal">
      <formula>"Alto"</formula>
    </cfRule>
    <cfRule type="cellIs" dxfId="1953" priority="27" operator="equal">
      <formula>"Moderado"</formula>
    </cfRule>
    <cfRule type="cellIs" dxfId="1952" priority="28" operator="equal">
      <formula>"Bajo"</formula>
    </cfRule>
  </conditionalFormatting>
  <conditionalFormatting sqref="H63">
    <cfRule type="cellIs" dxfId="1951" priority="20" operator="equal">
      <formula>"Muy Alta"</formula>
    </cfRule>
    <cfRule type="cellIs" dxfId="1950" priority="21" operator="equal">
      <formula>"Alta"</formula>
    </cfRule>
    <cfRule type="cellIs" dxfId="1949" priority="22" operator="equal">
      <formula>"Media"</formula>
    </cfRule>
    <cfRule type="cellIs" dxfId="1948" priority="23" operator="equal">
      <formula>"Baja"</formula>
    </cfRule>
    <cfRule type="cellIs" dxfId="1947" priority="24" operator="equal">
      <formula>"Muy Baja"</formula>
    </cfRule>
  </conditionalFormatting>
  <conditionalFormatting sqref="N63">
    <cfRule type="cellIs" dxfId="1946" priority="16" operator="equal">
      <formula>"Extremo"</formula>
    </cfRule>
    <cfRule type="cellIs" dxfId="1945" priority="17" operator="equal">
      <formula>"Alto"</formula>
    </cfRule>
    <cfRule type="cellIs" dxfId="1944" priority="18" operator="equal">
      <formula>"Moderado"</formula>
    </cfRule>
    <cfRule type="cellIs" dxfId="1943" priority="19" operator="equal">
      <formula>"Bajo"</formula>
    </cfRule>
  </conditionalFormatting>
  <conditionalFormatting sqref="Y63:Y68">
    <cfRule type="cellIs" dxfId="1942" priority="11" operator="equal">
      <formula>"Muy Alta"</formula>
    </cfRule>
    <cfRule type="cellIs" dxfId="1941" priority="12" operator="equal">
      <formula>"Alta"</formula>
    </cfRule>
    <cfRule type="cellIs" dxfId="1940" priority="13" operator="equal">
      <formula>"Media"</formula>
    </cfRule>
    <cfRule type="cellIs" dxfId="1939" priority="14" operator="equal">
      <formula>"Baja"</formula>
    </cfRule>
    <cfRule type="cellIs" dxfId="1938" priority="15" operator="equal">
      <formula>"Muy Baja"</formula>
    </cfRule>
  </conditionalFormatting>
  <conditionalFormatting sqref="AA63:AA68">
    <cfRule type="cellIs" dxfId="1937" priority="6" operator="equal">
      <formula>"Catastrófico"</formula>
    </cfRule>
    <cfRule type="cellIs" dxfId="1936" priority="7" operator="equal">
      <formula>"Mayor"</formula>
    </cfRule>
    <cfRule type="cellIs" dxfId="1935" priority="8" operator="equal">
      <formula>"Moderado"</formula>
    </cfRule>
    <cfRule type="cellIs" dxfId="1934" priority="9" operator="equal">
      <formula>"Menor"</formula>
    </cfRule>
    <cfRule type="cellIs" dxfId="1933" priority="10" operator="equal">
      <formula>"Leve"</formula>
    </cfRule>
  </conditionalFormatting>
  <conditionalFormatting sqref="AC63:AC68">
    <cfRule type="cellIs" dxfId="1932" priority="2" operator="equal">
      <formula>"Extremo"</formula>
    </cfRule>
    <cfRule type="cellIs" dxfId="1931" priority="3" operator="equal">
      <formula>"Alto"</formula>
    </cfRule>
    <cfRule type="cellIs" dxfId="1930" priority="4" operator="equal">
      <formula>"Moderado"</formula>
    </cfRule>
    <cfRule type="cellIs" dxfId="1929" priority="5" operator="equal">
      <formula>"Bajo"</formula>
    </cfRule>
  </conditionalFormatting>
  <conditionalFormatting sqref="K10:K68">
    <cfRule type="containsText" dxfId="1928"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procesos\[Desarrollo Social.xlsx]Opciones Tratamiento'!#REF!,AD10='F:\ESCRITORIO\respaldo\anticorrupción\2023\mapas de riesgos por procesos\[Desarrollo Social.xlsx]Opciones Tratamiento'!#REF!,AD10='F:\ESCRITORIO\respaldo\anticorrupción\2023\mapas de riesgos por procesos\[Desarrollo Social.xlsx]Opciones Tratamiento'!#REF!),ISBLANK(AD10),ISTEXT(AD10))</xm:f>
          </x14:formula1>
          <xm:sqref>AF10:AF68</xm:sqref>
        </x14:dataValidation>
        <x14:dataValidation type="custom" allowBlank="1" showInputMessage="1" showErrorMessage="1" error="Recuerde que las acciones se generan bajo la medida de mitigar el riesgo">
          <x14:formula1>
            <xm:f>IF(OR(AD10='F:\ESCRITORIO\respaldo\anticorrupción\2023\mapas de riesgos por procesos\[Desarrollo Social.xlsx]Opciones Tratamiento'!#REF!,AD10='F:\ESCRITORIO\respaldo\anticorrupción\2023\mapas de riesgos por procesos\[Desarrollo Social.xlsx]Opciones Tratamiento'!#REF!,AD10='F:\ESCRITORIO\respaldo\anticorrupción\2023\mapas de riesgos por procesos\[Desarrollo Social.xlsx]Opciones Tratamiento'!#REF!),ISBLANK(AD10),ISTEXT(AD10))</xm:f>
          </x14:formula1>
          <xm:sqref>AE10:AE68</xm:sqref>
        </x14:dataValidation>
        <x14:dataValidation type="list" allowBlank="1" showInputMessage="1" showErrorMessage="1">
          <x14:formula1>
            <xm:f>'F:\ESCRITORIO\respaldo\anticorrupción\2023\mapas de riesgos por procesos\[Desarrollo Social.xlsx]Tabla Impacto'!#REF!</xm:f>
          </x14:formula1>
          <xm:sqref>J10:J68</xm:sqref>
        </x14:dataValidation>
        <x14:dataValidation type="list" allowBlank="1" showInputMessage="1" showErrorMessage="1">
          <x14:formula1>
            <xm:f>'F:\ESCRITORIO\respaldo\anticorrupción\2023\mapas de riesgos por procesos\[Desarrollo Social.xlsx]Opciones Tratamiento'!#REF!</xm:f>
          </x14:formula1>
          <xm:sqref>AD10:AD68</xm:sqref>
        </x14:dataValidation>
        <x14:dataValidation type="list" allowBlank="1" showInputMessage="1" showErrorMessage="1">
          <x14:formula1>
            <xm:f>'F:\ESCRITORIO\respaldo\anticorrupción\2023\mapas de riesgos por procesos\[Desarrollo Social.xlsx]Opciones Tratamiento'!#REF!</xm:f>
          </x14:formula1>
          <xm:sqref>B10:B68</xm:sqref>
        </x14:dataValidation>
        <x14:dataValidation type="list" allowBlank="1" showInputMessage="1" showErrorMessage="1">
          <x14:formula1>
            <xm:f>'F:\ESCRITORIO\respaldo\anticorrupción\2023\mapas de riesgos por procesos\[Desarrollo Social.xlsx]Opciones Tratamiento'!#REF!</xm:f>
          </x14:formula1>
          <xm:sqref>F10:F68</xm:sqref>
        </x14:dataValidation>
        <x14:dataValidation type="list" allowBlank="1" showInputMessage="1" showErrorMessage="1">
          <x14:formula1>
            <xm:f>'F:\ESCRITORIO\respaldo\anticorrupción\2023\mapas de riesgos por procesos\[Desarrollo Social.xlsx]Tabla Valoración controles'!#REF!</xm:f>
          </x14:formula1>
          <xm:sqref>W10:W68</xm:sqref>
        </x14:dataValidation>
        <x14:dataValidation type="list" allowBlank="1" showInputMessage="1" showErrorMessage="1">
          <x14:formula1>
            <xm:f>'F:\ESCRITORIO\respaldo\anticorrupción\2023\mapas de riesgos por procesos\[Desarrollo Social.xlsx]Tabla Valoración controles'!#REF!</xm:f>
          </x14:formula1>
          <xm:sqref>V10:V68</xm:sqref>
        </x14:dataValidation>
        <x14:dataValidation type="list" allowBlank="1" showInputMessage="1" showErrorMessage="1">
          <x14:formula1>
            <xm:f>'F:\ESCRITORIO\respaldo\anticorrupción\2023\mapas de riesgos por procesos\[Desarrollo Social.xlsx]Tabla Valoración controles'!#REF!</xm:f>
          </x14:formula1>
          <xm:sqref>U10:U68</xm:sqref>
        </x14:dataValidation>
        <x14:dataValidation type="list" allowBlank="1" showInputMessage="1" showErrorMessage="1">
          <x14:formula1>
            <xm:f>'F:\ESCRITORIO\respaldo\anticorrupción\2023\mapas de riesgos por procesos\[Desarrollo Social.xlsx]Tabla Valoración controles'!#REF!</xm:f>
          </x14:formula1>
          <xm:sqref>S10:S68</xm:sqref>
        </x14:dataValidation>
        <x14:dataValidation type="list" allowBlank="1" showInputMessage="1" showErrorMessage="1">
          <x14:formula1>
            <xm:f>'F:\ESCRITORIO\respaldo\anticorrupción\2023\mapas de riesgos por procesos\[Desarrollo Social.xlsx]Tabla Valoración controles'!#REF!</xm:f>
          </x14:formula1>
          <xm:sqref>R10:R68</xm:sqref>
        </x14:dataValidation>
        <x14:dataValidation type="custom" allowBlank="1" showInputMessage="1" showErrorMessage="1" error="Recuerde que las acciones se generan bajo la medida de mitigar el riesgo">
          <x14:formula1>
            <xm:f>IF(OR(AD10='F:\ESCRITORIO\respaldo\anticorrupción\2023\mapas de riesgos por procesos\[Desarrollo Social.xlsx]Opciones Tratamiento'!#REF!,AD10='F:\ESCRITORIO\respaldo\anticorrupción\2023\mapas de riesgos por procesos\[Desarrollo Social.xlsx]Opciones Tratamiento'!#REF!,AD10='F:\ESCRITORIO\respaldo\anticorrupción\2023\mapas de riesgos por procesos\[Desarrollo Social.xlsx]Opciones Tratamiento'!#REF!),ISBLANK(AD10),ISTEXT(AD10))</xm:f>
          </x14:formula1>
          <xm:sqref>AG10:AG68</xm:sqref>
        </x14:dataValidation>
        <x14:dataValidation type="custom" allowBlank="1" showInputMessage="1" showErrorMessage="1" error="Recuerde que las acciones se generan bajo la medida de mitigar el riesgo">
          <x14:formula1>
            <xm:f>IF(OR(AD10='F:\ESCRITORIO\respaldo\anticorrupción\2023\mapas de riesgos por procesos\[Desarrollo Social.xlsx]Opciones Tratamiento'!#REF!,AD10='F:\ESCRITORIO\respaldo\anticorrupción\2023\mapas de riesgos por procesos\[Desarrollo Social.xlsx]Opciones Tratamiento'!#REF!,AD10='F:\ESCRITORIO\respaldo\anticorrupción\2023\mapas de riesgos por procesos\[Desarrollo Social.xlsx]Opciones Tratamiento'!#REF!),ISBLANK(AD10),ISTEXT(AD10))</xm:f>
          </x14:formula1>
          <xm:sqref>AI18:AI68 AI10:AI16</xm:sqref>
        </x14:dataValidation>
        <x14:dataValidation type="custom" allowBlank="1" showInputMessage="1" showErrorMessage="1" error="Recuerde que las acciones se generan bajo la medida de mitigar el riesgo">
          <x14:formula1>
            <xm:f>IF(OR(AD10='F:\ESCRITORIO\respaldo\anticorrupción\2023\mapas de riesgos por procesos\[Desarrollo Social.xlsx]Opciones Tratamiento'!#REF!,AD10='F:\ESCRITORIO\respaldo\anticorrupción\2023\mapas de riesgos por procesos\[Desarrollo Social.xlsx]Opciones Tratamiento'!#REF!,AD10='F:\ESCRITORIO\respaldo\anticorrupción\2023\mapas de riesgos por procesos\[Desarrollo Social.xlsx]Opciones Tratamiento'!#REF!),ISBLANK(AD10),ISTEXT(AD10))</xm:f>
          </x14:formula1>
          <xm:sqref>AI17 AH10:AH68</xm:sqref>
        </x14:dataValidation>
        <x14:dataValidation type="list" allowBlank="1" showInputMessage="1" showErrorMessage="1">
          <x14:formula1>
            <xm:f>'F:\ESCRITORIO\respaldo\anticorrupción\2023\mapas de riesgos por procesos\[Desarrollo Social.xlsx]Opciones Tratamiento'!#REF!</xm:f>
          </x14:formula1>
          <xm:sqref>AJ10:AJ13 AJ15:AJ19 AJ21:AJ22 AJ24:AJ25 AJ27:AJ28 AJ30:AJ31 AJ33:AJ34 AJ36:AJ37 AJ39:AJ40 AJ42:AJ43 AJ45:AJ46 AJ48:AJ49 AJ51:AJ52 AJ54:AJ55 AJ57:AJ58 AJ60:AJ61 AJ63:AJ64 AJ66:AJ67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6"/>
  <sheetViews>
    <sheetView topLeftCell="A7" workbookViewId="0">
      <selection activeCell="B10" sqref="B10:B15"/>
    </sheetView>
  </sheetViews>
  <sheetFormatPr baseColWidth="10" defaultRowHeight="16.5" x14ac:dyDescent="0.3"/>
  <cols>
    <col min="1" max="1" width="4" style="39" bestFit="1" customWidth="1"/>
    <col min="2" max="2" width="14.140625" style="39" customWidth="1"/>
    <col min="3" max="3" width="13.140625" style="39" customWidth="1"/>
    <col min="4" max="4" width="16.140625" style="39" customWidth="1"/>
    <col min="5" max="5" width="32.42578125" style="2" customWidth="1"/>
    <col min="6" max="6" width="19" style="40" customWidth="1"/>
    <col min="7" max="7" width="17.85546875" style="2" customWidth="1"/>
    <col min="8" max="8" width="16.5703125" style="2" customWidth="1"/>
    <col min="9" max="9" width="6.28515625" style="2" bestFit="1" customWidth="1"/>
    <col min="10" max="10" width="27.28515625" style="2" bestFit="1" customWidth="1"/>
    <col min="11" max="11" width="30.5703125" style="2" hidden="1" customWidth="1"/>
    <col min="12" max="12" width="17.5703125" style="2" customWidth="1"/>
    <col min="13" max="13" width="6.28515625" style="2" bestFit="1" customWidth="1"/>
    <col min="14" max="14" width="16" style="2" customWidth="1"/>
    <col min="15" max="15" width="5.85546875" style="2" customWidth="1"/>
    <col min="16" max="16" width="31" style="2" customWidth="1"/>
    <col min="17" max="17" width="15.140625" style="2" bestFit="1" customWidth="1"/>
    <col min="18" max="18" width="6.85546875" style="2" customWidth="1"/>
    <col min="19" max="19" width="5" style="2" customWidth="1"/>
    <col min="20" max="20" width="5.5703125" style="2" customWidth="1"/>
    <col min="21" max="21" width="7.140625" style="2" customWidth="1"/>
    <col min="22" max="22" width="6.7109375" style="2" customWidth="1"/>
    <col min="23" max="23" width="7.5703125" style="2" customWidth="1"/>
    <col min="24" max="24" width="38.28515625" style="2" hidden="1" customWidth="1"/>
    <col min="25" max="25" width="8.7109375" style="2" customWidth="1"/>
    <col min="26" max="26" width="10.42578125" style="2" customWidth="1"/>
    <col min="27" max="27" width="9.28515625" style="2" customWidth="1"/>
    <col min="28" max="28" width="9.140625" style="2" customWidth="1"/>
    <col min="29" max="29" width="8.42578125" style="2" customWidth="1"/>
    <col min="30" max="30" width="7.28515625" style="2" customWidth="1"/>
    <col min="31" max="31" width="23" style="2" customWidth="1"/>
    <col min="32" max="32" width="18.85546875" style="2" customWidth="1"/>
    <col min="33" max="33" width="16.85546875" style="2" customWidth="1"/>
    <col min="34" max="34" width="14.85546875" style="2" customWidth="1"/>
    <col min="35" max="35" width="18.5703125" style="2" customWidth="1"/>
    <col min="36" max="36" width="21" style="2" customWidth="1"/>
    <col min="37" max="16384" width="11.42578125" style="2"/>
  </cols>
  <sheetData>
    <row r="1" spans="1:68"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23.25" x14ac:dyDescent="0.3">
      <c r="A4" s="342" t="s">
        <v>1</v>
      </c>
      <c r="B4" s="343"/>
      <c r="C4" s="356" t="s">
        <v>218</v>
      </c>
      <c r="D4" s="357"/>
      <c r="E4" s="357"/>
      <c r="F4" s="357"/>
      <c r="G4" s="357"/>
      <c r="H4" s="357"/>
      <c r="I4" s="357"/>
      <c r="J4" s="357"/>
      <c r="K4" s="357"/>
      <c r="L4" s="357"/>
      <c r="M4" s="357"/>
      <c r="N4" s="358"/>
      <c r="O4" s="359"/>
      <c r="P4" s="359"/>
      <c r="Q4" s="359"/>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23.25" x14ac:dyDescent="0.3">
      <c r="A5" s="342" t="s">
        <v>3</v>
      </c>
      <c r="B5" s="343"/>
      <c r="C5" s="356" t="s">
        <v>219</v>
      </c>
      <c r="D5" s="357"/>
      <c r="E5" s="357"/>
      <c r="F5" s="357"/>
      <c r="G5" s="357"/>
      <c r="H5" s="357"/>
      <c r="I5" s="357"/>
      <c r="J5" s="357"/>
      <c r="K5" s="357"/>
      <c r="L5" s="357"/>
      <c r="M5" s="357"/>
      <c r="N5" s="35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23.25" x14ac:dyDescent="0.3">
      <c r="A6" s="342" t="s">
        <v>5</v>
      </c>
      <c r="B6" s="343"/>
      <c r="C6" s="344"/>
      <c r="D6" s="345"/>
      <c r="E6" s="345"/>
      <c r="F6" s="345"/>
      <c r="G6" s="345"/>
      <c r="H6" s="345"/>
      <c r="I6" s="345"/>
      <c r="J6" s="345"/>
      <c r="K6" s="345"/>
      <c r="L6" s="345"/>
      <c r="M6" s="345"/>
      <c r="N6" s="346"/>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x14ac:dyDescent="0.3">
      <c r="A8" s="360" t="s">
        <v>12</v>
      </c>
      <c r="B8" s="362" t="s">
        <v>13</v>
      </c>
      <c r="C8" s="363" t="s">
        <v>14</v>
      </c>
      <c r="D8" s="363" t="s">
        <v>15</v>
      </c>
      <c r="E8" s="365" t="s">
        <v>16</v>
      </c>
      <c r="F8" s="366" t="s">
        <v>17</v>
      </c>
      <c r="G8" s="363" t="s">
        <v>18</v>
      </c>
      <c r="H8" s="367" t="s">
        <v>19</v>
      </c>
      <c r="I8" s="368" t="s">
        <v>20</v>
      </c>
      <c r="J8" s="366" t="s">
        <v>21</v>
      </c>
      <c r="K8" s="366" t="s">
        <v>22</v>
      </c>
      <c r="L8" s="379" t="s">
        <v>23</v>
      </c>
      <c r="M8" s="368" t="s">
        <v>20</v>
      </c>
      <c r="N8" s="363" t="s">
        <v>24</v>
      </c>
      <c r="O8" s="370" t="s">
        <v>25</v>
      </c>
      <c r="P8" s="364" t="s">
        <v>26</v>
      </c>
      <c r="Q8" s="366" t="s">
        <v>27</v>
      </c>
      <c r="R8" s="364" t="s">
        <v>28</v>
      </c>
      <c r="S8" s="364"/>
      <c r="T8" s="364"/>
      <c r="U8" s="364"/>
      <c r="V8" s="364"/>
      <c r="W8" s="364"/>
      <c r="X8" s="378" t="s">
        <v>29</v>
      </c>
      <c r="Y8" s="378" t="s">
        <v>30</v>
      </c>
      <c r="Z8" s="378" t="s">
        <v>20</v>
      </c>
      <c r="AA8" s="378" t="s">
        <v>31</v>
      </c>
      <c r="AB8" s="378" t="s">
        <v>20</v>
      </c>
      <c r="AC8" s="378" t="s">
        <v>32</v>
      </c>
      <c r="AD8" s="370" t="s">
        <v>33</v>
      </c>
      <c r="AE8" s="364" t="s">
        <v>11</v>
      </c>
      <c r="AF8" s="364" t="s">
        <v>34</v>
      </c>
      <c r="AG8" s="364" t="s">
        <v>35</v>
      </c>
      <c r="AH8" s="364" t="s">
        <v>36</v>
      </c>
      <c r="AI8" s="364" t="s">
        <v>37</v>
      </c>
      <c r="AJ8" s="364"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78.75" x14ac:dyDescent="0.25">
      <c r="A9" s="361"/>
      <c r="B9" s="362"/>
      <c r="C9" s="364"/>
      <c r="D9" s="364"/>
      <c r="E9" s="362"/>
      <c r="F9" s="363"/>
      <c r="G9" s="364"/>
      <c r="H9" s="363"/>
      <c r="I9" s="369"/>
      <c r="J9" s="363"/>
      <c r="K9" s="363"/>
      <c r="L9" s="369"/>
      <c r="M9" s="369"/>
      <c r="N9" s="364"/>
      <c r="O9" s="371"/>
      <c r="P9" s="364"/>
      <c r="Q9" s="363"/>
      <c r="R9" s="75" t="s">
        <v>39</v>
      </c>
      <c r="S9" s="75" t="s">
        <v>40</v>
      </c>
      <c r="T9" s="75" t="s">
        <v>41</v>
      </c>
      <c r="U9" s="75" t="s">
        <v>42</v>
      </c>
      <c r="V9" s="75" t="s">
        <v>43</v>
      </c>
      <c r="W9" s="75" t="s">
        <v>44</v>
      </c>
      <c r="X9" s="378"/>
      <c r="Y9" s="378"/>
      <c r="Z9" s="378"/>
      <c r="AA9" s="378"/>
      <c r="AB9" s="378"/>
      <c r="AC9" s="378"/>
      <c r="AD9" s="371"/>
      <c r="AE9" s="364"/>
      <c r="AF9" s="364"/>
      <c r="AG9" s="364"/>
      <c r="AH9" s="364"/>
      <c r="AI9" s="364"/>
      <c r="AJ9" s="364"/>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ht="72.75" x14ac:dyDescent="0.3">
      <c r="A10" s="398">
        <v>1</v>
      </c>
      <c r="B10" s="372" t="s">
        <v>132</v>
      </c>
      <c r="C10" s="372" t="s">
        <v>220</v>
      </c>
      <c r="D10" s="372" t="s">
        <v>221</v>
      </c>
      <c r="E10" s="375" t="s">
        <v>222</v>
      </c>
      <c r="F10" s="372" t="s">
        <v>49</v>
      </c>
      <c r="G10" s="395">
        <v>150</v>
      </c>
      <c r="H10" s="386" t="str">
        <f>IF(G10&lt;=0,"",IF(G10&lt;=2,"Muy Baja",IF(G10&lt;=24,"Baja",IF(G10&lt;=500,"Media",IF(G10&lt;=5000,"Alta","Muy Alta")))))</f>
        <v>Media</v>
      </c>
      <c r="I10" s="380">
        <f>IF(H10="","",IF(H10="Muy Baja",0.2,IF(H10="Baja",0.4,IF(H10="Media",0.6,IF(H10="Alta",0.8,IF(H10="Muy Alta",1,))))))</f>
        <v>0.6</v>
      </c>
      <c r="J10" s="383" t="s">
        <v>72</v>
      </c>
      <c r="K10" s="380" t="str">
        <f>IF(NOT(ISERROR(MATCH(J10,'[4]Tabla Impacto'!$B$221:$B$223,0))),'[4]Tabla Impacto'!$F$223&amp;"Por favor no seleccionar los criterios de impacto(Afectación Económica o presupuestal y Pérdida Reputacional)",J10)</f>
        <v xml:space="preserve">     El riesgo afecta la imagen de la entidad con algunos usuarios de relevancia frente al logro de los objetivos</v>
      </c>
      <c r="L10" s="386" t="str">
        <f>IF(OR(K10='[4]Tabla Impacto'!$C$11,K10='[4]Tabla Impacto'!$D$11),"Leve",IF(OR(K10='[4]Tabla Impacto'!$C$12,K10='[4]Tabla Impacto'!$D$12),"Menor",IF(OR(K10='[4]Tabla Impacto'!$C$13,K10='[4]Tabla Impacto'!$D$13),"Moderado",IF(OR(K10='[4]Tabla Impacto'!$C$14,K10='[4]Tabla Impacto'!$D$14),"Mayor",IF(OR(K10='[4]Tabla Impacto'!$C$15,K10='[4]Tabla Impacto'!$D$15),"Catastrófico","")))))</f>
        <v>Moderado</v>
      </c>
      <c r="M10" s="380">
        <f>IF(L10="","",IF(L10="Leve",0.2,IF(L10="Menor",0.4,IF(L10="Moderado",0.6,IF(L10="Mayor",0.8,IF(L10="Catastrófico",1,))))))</f>
        <v>0.6</v>
      </c>
      <c r="N10" s="38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91">
        <v>1</v>
      </c>
      <c r="P10" s="59" t="s">
        <v>223</v>
      </c>
      <c r="Q10" s="60" t="str">
        <f>IF(OR(R10="Preventivo",R10="Detectivo"),"Probabilidad",IF(R10="Correctivo","Impacto",""))</f>
        <v>Probabilidad</v>
      </c>
      <c r="R10" s="57" t="s">
        <v>52</v>
      </c>
      <c r="S10" s="57" t="s">
        <v>53</v>
      </c>
      <c r="T10" s="58" t="str">
        <f>IF(AND(R10="Preventivo",S10="Automático"),"50%",IF(AND(R10="Preventivo",S10="Manual"),"40%",IF(AND(R10="Detectivo",S10="Automático"),"40%",IF(AND(R10="Detectivo",S10="Manual"),"30%",IF(AND(R10="Correctivo",S10="Automático"),"35%",IF(AND(R10="Correctivo",S10="Manual"),"25%",""))))))</f>
        <v>40%</v>
      </c>
      <c r="U10" s="57" t="s">
        <v>79</v>
      </c>
      <c r="V10" s="57" t="s">
        <v>141</v>
      </c>
      <c r="W10" s="57" t="s">
        <v>56</v>
      </c>
      <c r="X10" s="46">
        <f>IFERROR(IF(Q10="Probabilidad",(I10-(+I10*T10)),IF(Q10="Impacto",I10,"")),"")</f>
        <v>0.36</v>
      </c>
      <c r="Y10" s="92" t="str">
        <f>IFERROR(IF(X10="","",IF(X10&lt;=0.2,"Muy Baja",IF(X10&lt;=0.4,"Baja",IF(X10&lt;=0.6,"Media",IF(X10&lt;=0.8,"Alta","Muy Alta"))))),"")</f>
        <v>Baja</v>
      </c>
      <c r="Z10" s="62">
        <f>+X10</f>
        <v>0.36</v>
      </c>
      <c r="AA10" s="92" t="str">
        <f>IFERROR(IF(AB10="","",IF(AB10&lt;=0.2,"Leve",IF(AB10&lt;=0.4,"Menor",IF(AB10&lt;=0.6,"Moderado",IF(AB10&lt;=0.8,"Mayor","Catastrófico"))))),"")</f>
        <v>Moderado</v>
      </c>
      <c r="AB10" s="93">
        <f>IFERROR(IF(Q10="Impacto",(M10-(+M10*T10)),IF(Q10="Probabilidad",M10,"")),"")</f>
        <v>0.6</v>
      </c>
      <c r="AC10" s="6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1" t="s">
        <v>142</v>
      </c>
      <c r="AE10" s="52"/>
      <c r="AF10" s="53"/>
      <c r="AG10" s="54"/>
      <c r="AH10" s="54"/>
      <c r="AI10" s="52"/>
      <c r="AJ10" s="53"/>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row>
    <row r="11" spans="1:68" ht="72.75" x14ac:dyDescent="0.3">
      <c r="A11" s="399"/>
      <c r="B11" s="373"/>
      <c r="C11" s="373"/>
      <c r="D11" s="373"/>
      <c r="E11" s="376"/>
      <c r="F11" s="373"/>
      <c r="G11" s="396"/>
      <c r="H11" s="387"/>
      <c r="I11" s="381"/>
      <c r="J11" s="384"/>
      <c r="K11" s="381">
        <f t="shared" ref="K11:K15" ca="1" si="0">IF(NOT(ISERROR(MATCH(J11,_xlfn.ANCHORARRAY(E22),0))),I24&amp;"Por favor no seleccionar los criterios de impacto",J11)</f>
        <v>0</v>
      </c>
      <c r="L11" s="387"/>
      <c r="M11" s="381"/>
      <c r="N11" s="390"/>
      <c r="O11" s="91">
        <v>2</v>
      </c>
      <c r="P11" s="59" t="s">
        <v>224</v>
      </c>
      <c r="Q11" s="60" t="str">
        <f>IF(OR(R11="Preventivo",R11="Detectivo"),"Probabilidad",IF(R11="Correctivo","Impacto",""))</f>
        <v>Probabilidad</v>
      </c>
      <c r="R11" s="57" t="s">
        <v>52</v>
      </c>
      <c r="S11" s="57" t="s">
        <v>53</v>
      </c>
      <c r="T11" s="58" t="str">
        <f t="shared" ref="T11:T15" si="1">IF(AND(R11="Preventivo",S11="Automático"),"50%",IF(AND(R11="Preventivo",S11="Manual"),"40%",IF(AND(R11="Detectivo",S11="Automático"),"40%",IF(AND(R11="Detectivo",S11="Manual"),"30%",IF(AND(R11="Correctivo",S11="Automático"),"35%",IF(AND(R11="Correctivo",S11="Manual"),"25%",""))))))</f>
        <v>40%</v>
      </c>
      <c r="U11" s="57" t="s">
        <v>79</v>
      </c>
      <c r="V11" s="57" t="s">
        <v>55</v>
      </c>
      <c r="W11" s="57" t="s">
        <v>56</v>
      </c>
      <c r="X11" s="46">
        <f>IFERROR(IF(AND(Q10="Probabilidad",Q11="Probabilidad"),(Z10-(+Z10*T11)),IF(Q11="Probabilidad",(I10-(+I10*T11)),IF(Q11="Impacto",Z10,""))),"")</f>
        <v>0.216</v>
      </c>
      <c r="Y11" s="92" t="str">
        <f t="shared" ref="Y11:Y33" si="2">IFERROR(IF(X11="","",IF(X11&lt;=0.2,"Muy Baja",IF(X11&lt;=0.4,"Baja",IF(X11&lt;=0.6,"Media",IF(X11&lt;=0.8,"Alta","Muy Alta"))))),"")</f>
        <v>Baja</v>
      </c>
      <c r="Z11" s="62">
        <f t="shared" ref="Z11:Z15" si="3">+X11</f>
        <v>0.216</v>
      </c>
      <c r="AA11" s="92" t="str">
        <f t="shared" ref="AA11:AA33" si="4">IFERROR(IF(AB11="","",IF(AB11&lt;=0.2,"Leve",IF(AB11&lt;=0.4,"Menor",IF(AB11&lt;=0.6,"Moderado",IF(AB11&lt;=0.8,"Mayor","Catastrófico"))))),"")</f>
        <v>Moderado</v>
      </c>
      <c r="AB11" s="93">
        <f>IFERROR(IF(AND(Q10="Impacto",Q11="Impacto"),(AB10-(+AB10*T11)),IF(Q11="Impacto",(M10-(+M10*T11)),IF(Q11="Probabilidad",AB10,""))),"")</f>
        <v>0.6</v>
      </c>
      <c r="AC11" s="63" t="str">
        <f t="shared" ref="AC11:AC12" si="5">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1" t="s">
        <v>142</v>
      </c>
      <c r="AE11" s="52"/>
      <c r="AF11" s="53"/>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x14ac:dyDescent="0.3">
      <c r="A12" s="399"/>
      <c r="B12" s="373"/>
      <c r="C12" s="373"/>
      <c r="D12" s="373"/>
      <c r="E12" s="376"/>
      <c r="F12" s="373"/>
      <c r="G12" s="396"/>
      <c r="H12" s="387"/>
      <c r="I12" s="381"/>
      <c r="J12" s="384"/>
      <c r="K12" s="381">
        <f t="shared" ca="1" si="0"/>
        <v>0</v>
      </c>
      <c r="L12" s="387"/>
      <c r="M12" s="381"/>
      <c r="N12" s="390"/>
      <c r="O12" s="91">
        <v>3</v>
      </c>
      <c r="P12" s="71"/>
      <c r="Q12" s="60" t="str">
        <f>IF(OR(R12="Preventivo",R12="Detectivo"),"Probabilidad",IF(R12="Correctivo","Impacto",""))</f>
        <v/>
      </c>
      <c r="R12" s="57"/>
      <c r="S12" s="57"/>
      <c r="T12" s="58" t="str">
        <f t="shared" si="1"/>
        <v/>
      </c>
      <c r="U12" s="57"/>
      <c r="V12" s="57"/>
      <c r="W12" s="57"/>
      <c r="X12" s="46" t="str">
        <f>IFERROR(IF(AND(Q11="Probabilidad",Q12="Probabilidad"),(Z11-(+Z11*T12)),IF(AND(Q11="Impacto",Q12="Probabilidad"),(Z10-(+Z10*T12)),IF(Q12="Impacto",Z11,""))),"")</f>
        <v/>
      </c>
      <c r="Y12" s="92" t="str">
        <f t="shared" si="2"/>
        <v/>
      </c>
      <c r="Z12" s="62" t="str">
        <f t="shared" si="3"/>
        <v/>
      </c>
      <c r="AA12" s="92" t="str">
        <f t="shared" si="4"/>
        <v/>
      </c>
      <c r="AB12" s="93" t="str">
        <f>IFERROR(IF(AND(Q11="Impacto",Q12="Impacto"),(AB11-(+AB11*T12)),IF(AND(Q11="Probabilidad",Q12="Impacto"),(AB10-(+AB10*T12)),IF(Q12="Probabilidad",AB11,""))),"")</f>
        <v/>
      </c>
      <c r="AC12" s="63" t="str">
        <f t="shared" si="5"/>
        <v/>
      </c>
      <c r="AD12" s="51"/>
      <c r="AE12" s="52"/>
      <c r="AF12" s="53"/>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x14ac:dyDescent="0.3">
      <c r="A13" s="399"/>
      <c r="B13" s="373"/>
      <c r="C13" s="373"/>
      <c r="D13" s="373"/>
      <c r="E13" s="376"/>
      <c r="F13" s="373"/>
      <c r="G13" s="396"/>
      <c r="H13" s="387"/>
      <c r="I13" s="381"/>
      <c r="J13" s="384"/>
      <c r="K13" s="381">
        <f t="shared" ca="1" si="0"/>
        <v>0</v>
      </c>
      <c r="L13" s="387"/>
      <c r="M13" s="381"/>
      <c r="N13" s="390"/>
      <c r="O13" s="91">
        <v>4</v>
      </c>
      <c r="P13" s="59"/>
      <c r="Q13" s="60" t="str">
        <f t="shared" ref="Q13:Q15" si="6">IF(OR(R13="Preventivo",R13="Detectivo"),"Probabilidad",IF(R13="Correctivo","Impacto",""))</f>
        <v/>
      </c>
      <c r="R13" s="57"/>
      <c r="S13" s="57"/>
      <c r="T13" s="58" t="str">
        <f t="shared" si="1"/>
        <v/>
      </c>
      <c r="U13" s="57"/>
      <c r="V13" s="57"/>
      <c r="W13" s="57"/>
      <c r="X13" s="46" t="str">
        <f t="shared" ref="X13:X15" si="7">IFERROR(IF(AND(Q12="Probabilidad",Q13="Probabilidad"),(Z12-(+Z12*T13)),IF(AND(Q12="Impacto",Q13="Probabilidad"),(Z11-(+Z11*T13)),IF(Q13="Impacto",Z12,""))),"")</f>
        <v/>
      </c>
      <c r="Y13" s="92" t="str">
        <f t="shared" si="2"/>
        <v/>
      </c>
      <c r="Z13" s="62" t="str">
        <f t="shared" si="3"/>
        <v/>
      </c>
      <c r="AA13" s="92" t="str">
        <f t="shared" si="4"/>
        <v/>
      </c>
      <c r="AB13" s="93" t="str">
        <f t="shared" ref="AB13:AB15" si="8">IFERROR(IF(AND(Q12="Impacto",Q13="Impacto"),(AB12-(+AB12*T13)),IF(AND(Q12="Probabilidad",Q13="Impacto"),(AB11-(+AB11*T13)),IF(Q13="Probabilidad",AB12,""))),"")</f>
        <v/>
      </c>
      <c r="AC13" s="6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51"/>
      <c r="AE13" s="52"/>
      <c r="AF13" s="53"/>
      <c r="AG13" s="54"/>
      <c r="AH13" s="54"/>
      <c r="AI13" s="52"/>
      <c r="AJ13" s="53"/>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x14ac:dyDescent="0.3">
      <c r="A14" s="399"/>
      <c r="B14" s="373"/>
      <c r="C14" s="373"/>
      <c r="D14" s="373"/>
      <c r="E14" s="376"/>
      <c r="F14" s="373"/>
      <c r="G14" s="396"/>
      <c r="H14" s="387"/>
      <c r="I14" s="381"/>
      <c r="J14" s="384"/>
      <c r="K14" s="381">
        <f t="shared" ca="1" si="0"/>
        <v>0</v>
      </c>
      <c r="L14" s="387"/>
      <c r="M14" s="381"/>
      <c r="N14" s="390"/>
      <c r="O14" s="91">
        <v>5</v>
      </c>
      <c r="P14" s="59"/>
      <c r="Q14" s="60" t="str">
        <f t="shared" si="6"/>
        <v/>
      </c>
      <c r="R14" s="57"/>
      <c r="S14" s="57"/>
      <c r="T14" s="58" t="str">
        <f t="shared" si="1"/>
        <v/>
      </c>
      <c r="U14" s="57"/>
      <c r="V14" s="57"/>
      <c r="W14" s="57"/>
      <c r="X14" s="46" t="str">
        <f t="shared" si="7"/>
        <v/>
      </c>
      <c r="Y14" s="92" t="str">
        <f t="shared" si="2"/>
        <v/>
      </c>
      <c r="Z14" s="62" t="str">
        <f t="shared" si="3"/>
        <v/>
      </c>
      <c r="AA14" s="92" t="str">
        <f t="shared" si="4"/>
        <v/>
      </c>
      <c r="AB14" s="93" t="str">
        <f t="shared" si="8"/>
        <v/>
      </c>
      <c r="AC14" s="63" t="str">
        <f t="shared" ref="AC14:AC15" si="9">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51"/>
      <c r="AE14" s="52"/>
      <c r="AF14" s="53"/>
      <c r="AG14" s="54"/>
      <c r="AH14" s="54"/>
      <c r="AI14" s="52"/>
      <c r="AJ14" s="53"/>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x14ac:dyDescent="0.3">
      <c r="A15" s="400"/>
      <c r="B15" s="374"/>
      <c r="C15" s="374"/>
      <c r="D15" s="374"/>
      <c r="E15" s="377"/>
      <c r="F15" s="374"/>
      <c r="G15" s="397"/>
      <c r="H15" s="388"/>
      <c r="I15" s="382"/>
      <c r="J15" s="385"/>
      <c r="K15" s="382">
        <f t="shared" ca="1" si="0"/>
        <v>0</v>
      </c>
      <c r="L15" s="388"/>
      <c r="M15" s="382"/>
      <c r="N15" s="391"/>
      <c r="O15" s="91">
        <v>6</v>
      </c>
      <c r="P15" s="59"/>
      <c r="Q15" s="60" t="str">
        <f t="shared" si="6"/>
        <v/>
      </c>
      <c r="R15" s="57"/>
      <c r="S15" s="57"/>
      <c r="T15" s="58" t="str">
        <f t="shared" si="1"/>
        <v/>
      </c>
      <c r="U15" s="57"/>
      <c r="V15" s="57"/>
      <c r="W15" s="57"/>
      <c r="X15" s="46" t="str">
        <f t="shared" si="7"/>
        <v/>
      </c>
      <c r="Y15" s="92" t="str">
        <f t="shared" si="2"/>
        <v/>
      </c>
      <c r="Z15" s="62" t="str">
        <f t="shared" si="3"/>
        <v/>
      </c>
      <c r="AA15" s="92" t="str">
        <f t="shared" si="4"/>
        <v/>
      </c>
      <c r="AB15" s="93" t="str">
        <f t="shared" si="8"/>
        <v/>
      </c>
      <c r="AC15" s="63" t="str">
        <f t="shared" si="9"/>
        <v/>
      </c>
      <c r="AD15" s="51"/>
      <c r="AE15" s="52"/>
      <c r="AF15" s="53"/>
      <c r="AG15" s="54"/>
      <c r="AH15" s="54"/>
      <c r="AI15" s="52"/>
      <c r="AJ15" s="53"/>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x14ac:dyDescent="0.3">
      <c r="A16" s="398"/>
      <c r="B16" s="372"/>
      <c r="C16" s="372"/>
      <c r="D16" s="372"/>
      <c r="E16" s="375"/>
      <c r="F16" s="372"/>
      <c r="G16" s="395"/>
      <c r="H16" s="386" t="str">
        <f>IF(G16&lt;=0,"",IF(G16&lt;=2,"Muy Baja",IF(G16&lt;=24,"Baja",IF(G16&lt;=500,"Media",IF(G16&lt;=5000,"Alta","Muy Alta")))))</f>
        <v/>
      </c>
      <c r="I16" s="380" t="str">
        <f>IF(H16="","",IF(H16="Muy Baja",0.2,IF(H16="Baja",0.4,IF(H16="Media",0.6,IF(H16="Alta",0.8,IF(H16="Muy Alta",1,))))))</f>
        <v/>
      </c>
      <c r="J16" s="383"/>
      <c r="K16" s="380">
        <f>IF(NOT(ISERROR(MATCH(J16,'[4]Tabla Impacto'!$B$221:$B$223,0))),'[4]Tabla Impacto'!$F$223&amp;"Por favor no seleccionar los criterios de impacto(Afectación Económica o presupuestal y Pérdida Reputacional)",J16)</f>
        <v>0</v>
      </c>
      <c r="L16" s="386" t="str">
        <f>IF(OR(K16='[4]Tabla Impacto'!$C$11,K16='[4]Tabla Impacto'!$D$11),"Leve",IF(OR(K16='[4]Tabla Impacto'!$C$12,K16='[4]Tabla Impacto'!$D$12),"Menor",IF(OR(K16='[4]Tabla Impacto'!$C$13,K16='[4]Tabla Impacto'!$D$13),"Moderado",IF(OR(K16='[4]Tabla Impacto'!$C$14,K16='[4]Tabla Impacto'!$D$14),"Mayor",IF(OR(K16='[4]Tabla Impacto'!$C$15,K16='[4]Tabla Impacto'!$D$15),"Catastrófico","")))))</f>
        <v/>
      </c>
      <c r="M16" s="380" t="str">
        <f>IF(L16="","",IF(L16="Leve",0.2,IF(L16="Menor",0.4,IF(L16="Moderado",0.6,IF(L16="Mayor",0.8,IF(L16="Catastrófico",1,))))))</f>
        <v/>
      </c>
      <c r="N16" s="38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91">
        <v>1</v>
      </c>
      <c r="P16" s="59"/>
      <c r="Q16" s="60" t="str">
        <f>IF(OR(R16="Preventivo",R16="Detectivo"),"Probabilidad",IF(R16="Correctivo","Impacto",""))</f>
        <v/>
      </c>
      <c r="R16" s="57"/>
      <c r="S16" s="57"/>
      <c r="T16" s="58" t="str">
        <f>IF(AND(R16="Preventivo",S16="Automático"),"50%",IF(AND(R16="Preventivo",S16="Manual"),"40%",IF(AND(R16="Detectivo",S16="Automático"),"40%",IF(AND(R16="Detectivo",S16="Manual"),"30%",IF(AND(R16="Correctivo",S16="Automático"),"35%",IF(AND(R16="Correctivo",S16="Manual"),"25%",""))))))</f>
        <v/>
      </c>
      <c r="U16" s="57"/>
      <c r="V16" s="57"/>
      <c r="W16" s="57"/>
      <c r="X16" s="46" t="str">
        <f>IFERROR(IF(Q16="Probabilidad",(I16-(+I16*T16)),IF(Q16="Impacto",I16,"")),"")</f>
        <v/>
      </c>
      <c r="Y16" s="92" t="str">
        <f>IFERROR(IF(X16="","",IF(X16&lt;=0.2,"Muy Baja",IF(X16&lt;=0.4,"Baja",IF(X16&lt;=0.6,"Media",IF(X16&lt;=0.8,"Alta","Muy Alta"))))),"")</f>
        <v/>
      </c>
      <c r="Z16" s="62" t="str">
        <f>+X16</f>
        <v/>
      </c>
      <c r="AA16" s="92" t="str">
        <f>IFERROR(IF(AB16="","",IF(AB16&lt;=0.2,"Leve",IF(AB16&lt;=0.4,"Menor",IF(AB16&lt;=0.6,"Moderado",IF(AB16&lt;=0.8,"Mayor","Catastrófico"))))),"")</f>
        <v/>
      </c>
      <c r="AB16" s="93" t="str">
        <f>IFERROR(IF(Q16="Impacto",(M16-(+M16*T16)),IF(Q16="Probabilidad",M16,"")),"")</f>
        <v/>
      </c>
      <c r="AC16" s="6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51"/>
      <c r="AE16" s="52"/>
      <c r="AF16" s="53"/>
      <c r="AG16" s="54"/>
      <c r="AH16" s="54"/>
      <c r="AI16" s="52"/>
      <c r="AJ16" s="53"/>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x14ac:dyDescent="0.3">
      <c r="A17" s="399"/>
      <c r="B17" s="373"/>
      <c r="C17" s="373"/>
      <c r="D17" s="373"/>
      <c r="E17" s="376"/>
      <c r="F17" s="373"/>
      <c r="G17" s="396"/>
      <c r="H17" s="387"/>
      <c r="I17" s="381"/>
      <c r="J17" s="384"/>
      <c r="K17" s="381">
        <f ca="1">IF(NOT(ISERROR(MATCH(J17,_xlfn.ANCHORARRAY(E28),0))),I30&amp;"Por favor no seleccionar los criterios de impacto",J17)</f>
        <v>0</v>
      </c>
      <c r="L17" s="387"/>
      <c r="M17" s="381"/>
      <c r="N17" s="390"/>
      <c r="O17" s="91">
        <v>2</v>
      </c>
      <c r="P17" s="59"/>
      <c r="Q17" s="60" t="str">
        <f>IF(OR(R17="Preventivo",R17="Detectivo"),"Probabilidad",IF(R17="Correctivo","Impacto",""))</f>
        <v/>
      </c>
      <c r="R17" s="57"/>
      <c r="S17" s="57"/>
      <c r="T17" s="58" t="str">
        <f t="shared" ref="T17:T21" si="10">IF(AND(R17="Preventivo",S17="Automático"),"50%",IF(AND(R17="Preventivo",S17="Manual"),"40%",IF(AND(R17="Detectivo",S17="Automático"),"40%",IF(AND(R17="Detectivo",S17="Manual"),"30%",IF(AND(R17="Correctivo",S17="Automático"),"35%",IF(AND(R17="Correctivo",S17="Manual"),"25%",""))))))</f>
        <v/>
      </c>
      <c r="U17" s="57"/>
      <c r="V17" s="57"/>
      <c r="W17" s="57"/>
      <c r="X17" s="46" t="str">
        <f>IFERROR(IF(AND(Q16="Probabilidad",Q17="Probabilidad"),(Z16-(+Z16*T17)),IF(Q17="Probabilidad",(I16-(+I16*T17)),IF(Q17="Impacto",Z16,""))),"")</f>
        <v/>
      </c>
      <c r="Y17" s="92" t="str">
        <f t="shared" si="2"/>
        <v/>
      </c>
      <c r="Z17" s="62" t="str">
        <f t="shared" ref="Z17:Z21" si="11">+X17</f>
        <v/>
      </c>
      <c r="AA17" s="92" t="str">
        <f t="shared" si="4"/>
        <v/>
      </c>
      <c r="AB17" s="93" t="str">
        <f>IFERROR(IF(AND(Q16="Impacto",Q17="Impacto"),(AB16-(+AB16*T17)),IF(Q17="Impacto",(M16-(+M16*T17)),IF(Q17="Probabilidad",AB16,""))),"")</f>
        <v/>
      </c>
      <c r="AC17" s="63" t="str">
        <f t="shared" ref="AC17:AC18" si="12">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51"/>
      <c r="AE17" s="52"/>
      <c r="AF17" s="53"/>
      <c r="AG17" s="54"/>
      <c r="AH17" s="54"/>
      <c r="AI17" s="52"/>
      <c r="AJ17" s="53"/>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x14ac:dyDescent="0.3">
      <c r="A18" s="399"/>
      <c r="B18" s="373"/>
      <c r="C18" s="373"/>
      <c r="D18" s="373"/>
      <c r="E18" s="376"/>
      <c r="F18" s="373"/>
      <c r="G18" s="396"/>
      <c r="H18" s="387"/>
      <c r="I18" s="381"/>
      <c r="J18" s="384"/>
      <c r="K18" s="381">
        <f ca="1">IF(NOT(ISERROR(MATCH(J18,_xlfn.ANCHORARRAY(E29),0))),I31&amp;"Por favor no seleccionar los criterios de impacto",J18)</f>
        <v>0</v>
      </c>
      <c r="L18" s="387"/>
      <c r="M18" s="381"/>
      <c r="N18" s="390"/>
      <c r="O18" s="91">
        <v>3</v>
      </c>
      <c r="P18" s="71"/>
      <c r="Q18" s="60" t="str">
        <f>IF(OR(R18="Preventivo",R18="Detectivo"),"Probabilidad",IF(R18="Correctivo","Impacto",""))</f>
        <v/>
      </c>
      <c r="R18" s="57"/>
      <c r="S18" s="57"/>
      <c r="T18" s="58" t="str">
        <f t="shared" si="10"/>
        <v/>
      </c>
      <c r="U18" s="57"/>
      <c r="V18" s="57"/>
      <c r="W18" s="57"/>
      <c r="X18" s="46" t="str">
        <f>IFERROR(IF(AND(Q17="Probabilidad",Q18="Probabilidad"),(Z17-(+Z17*T18)),IF(AND(Q17="Impacto",Q18="Probabilidad"),(Z16-(+Z16*T18)),IF(Q18="Impacto",Z17,""))),"")</f>
        <v/>
      </c>
      <c r="Y18" s="92" t="str">
        <f t="shared" si="2"/>
        <v/>
      </c>
      <c r="Z18" s="62" t="str">
        <f t="shared" si="11"/>
        <v/>
      </c>
      <c r="AA18" s="92" t="str">
        <f t="shared" si="4"/>
        <v/>
      </c>
      <c r="AB18" s="93" t="str">
        <f>IFERROR(IF(AND(Q17="Impacto",Q18="Impacto"),(AB17-(+AB17*T18)),IF(AND(Q17="Probabilidad",Q18="Impacto"),(AB16-(+AB16*T18)),IF(Q18="Probabilidad",AB17,""))),"")</f>
        <v/>
      </c>
      <c r="AC18" s="63" t="str">
        <f t="shared" si="12"/>
        <v/>
      </c>
      <c r="AD18" s="51"/>
      <c r="AE18" s="52"/>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x14ac:dyDescent="0.3">
      <c r="A19" s="399"/>
      <c r="B19" s="373"/>
      <c r="C19" s="373"/>
      <c r="D19" s="373"/>
      <c r="E19" s="376"/>
      <c r="F19" s="373"/>
      <c r="G19" s="396"/>
      <c r="H19" s="387"/>
      <c r="I19" s="381"/>
      <c r="J19" s="384"/>
      <c r="K19" s="381">
        <f ca="1">IF(NOT(ISERROR(MATCH(J19,_xlfn.ANCHORARRAY(E30),0))),I32&amp;"Por favor no seleccionar los criterios de impacto",J19)</f>
        <v>0</v>
      </c>
      <c r="L19" s="387"/>
      <c r="M19" s="381"/>
      <c r="N19" s="390"/>
      <c r="O19" s="91">
        <v>4</v>
      </c>
      <c r="P19" s="59"/>
      <c r="Q19" s="60" t="str">
        <f t="shared" ref="Q19:Q21" si="13">IF(OR(R19="Preventivo",R19="Detectivo"),"Probabilidad",IF(R19="Correctivo","Impacto",""))</f>
        <v/>
      </c>
      <c r="R19" s="57"/>
      <c r="S19" s="57"/>
      <c r="T19" s="58" t="str">
        <f t="shared" si="10"/>
        <v/>
      </c>
      <c r="U19" s="57"/>
      <c r="V19" s="57"/>
      <c r="W19" s="57"/>
      <c r="X19" s="46" t="str">
        <f t="shared" ref="X19:X21" si="14">IFERROR(IF(AND(Q18="Probabilidad",Q19="Probabilidad"),(Z18-(+Z18*T19)),IF(AND(Q18="Impacto",Q19="Probabilidad"),(Z17-(+Z17*T19)),IF(Q19="Impacto",Z18,""))),"")</f>
        <v/>
      </c>
      <c r="Y19" s="92" t="str">
        <f t="shared" si="2"/>
        <v/>
      </c>
      <c r="Z19" s="62" t="str">
        <f t="shared" si="11"/>
        <v/>
      </c>
      <c r="AA19" s="92" t="str">
        <f t="shared" si="4"/>
        <v/>
      </c>
      <c r="AB19" s="93" t="str">
        <f t="shared" ref="AB19:AB21" si="15">IFERROR(IF(AND(Q18="Impacto",Q19="Impacto"),(AB18-(+AB18*T19)),IF(AND(Q18="Probabilidad",Q19="Impacto"),(AB17-(+AB17*T19)),IF(Q19="Probabilidad",AB18,""))),"")</f>
        <v/>
      </c>
      <c r="AC19" s="6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1"/>
      <c r="AE19" s="52"/>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x14ac:dyDescent="0.3">
      <c r="A20" s="399"/>
      <c r="B20" s="373"/>
      <c r="C20" s="373"/>
      <c r="D20" s="373"/>
      <c r="E20" s="376"/>
      <c r="F20" s="373"/>
      <c r="G20" s="396"/>
      <c r="H20" s="387"/>
      <c r="I20" s="381"/>
      <c r="J20" s="384"/>
      <c r="K20" s="381">
        <f ca="1">IF(NOT(ISERROR(MATCH(J20,_xlfn.ANCHORARRAY(E31),0))),I33&amp;"Por favor no seleccionar los criterios de impacto",J20)</f>
        <v>0</v>
      </c>
      <c r="L20" s="387"/>
      <c r="M20" s="381"/>
      <c r="N20" s="390"/>
      <c r="O20" s="91">
        <v>5</v>
      </c>
      <c r="P20" s="59"/>
      <c r="Q20" s="60" t="str">
        <f t="shared" si="13"/>
        <v/>
      </c>
      <c r="R20" s="57"/>
      <c r="S20" s="57"/>
      <c r="T20" s="58" t="str">
        <f t="shared" si="10"/>
        <v/>
      </c>
      <c r="U20" s="57"/>
      <c r="V20" s="57"/>
      <c r="W20" s="57"/>
      <c r="X20" s="46" t="str">
        <f t="shared" si="14"/>
        <v/>
      </c>
      <c r="Y20" s="92" t="str">
        <f t="shared" si="2"/>
        <v/>
      </c>
      <c r="Z20" s="62" t="str">
        <f t="shared" si="11"/>
        <v/>
      </c>
      <c r="AA20" s="92" t="str">
        <f t="shared" si="4"/>
        <v/>
      </c>
      <c r="AB20" s="93" t="str">
        <f t="shared" si="15"/>
        <v/>
      </c>
      <c r="AC20" s="63" t="str">
        <f t="shared" ref="AC20:AC21" si="16">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1"/>
      <c r="AE20" s="52"/>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x14ac:dyDescent="0.3">
      <c r="A21" s="400"/>
      <c r="B21" s="374"/>
      <c r="C21" s="374"/>
      <c r="D21" s="374"/>
      <c r="E21" s="377"/>
      <c r="F21" s="374"/>
      <c r="G21" s="397"/>
      <c r="H21" s="388"/>
      <c r="I21" s="382"/>
      <c r="J21" s="385"/>
      <c r="K21" s="382">
        <f ca="1">IF(NOT(ISERROR(MATCH(J21,_xlfn.ANCHORARRAY(E32),0))),I34&amp;"Por favor no seleccionar los criterios de impacto",J21)</f>
        <v>0</v>
      </c>
      <c r="L21" s="388"/>
      <c r="M21" s="382"/>
      <c r="N21" s="391"/>
      <c r="O21" s="91">
        <v>6</v>
      </c>
      <c r="P21" s="59"/>
      <c r="Q21" s="60" t="str">
        <f t="shared" si="13"/>
        <v/>
      </c>
      <c r="R21" s="57"/>
      <c r="S21" s="57"/>
      <c r="T21" s="58" t="str">
        <f t="shared" si="10"/>
        <v/>
      </c>
      <c r="U21" s="57"/>
      <c r="V21" s="57"/>
      <c r="W21" s="57"/>
      <c r="X21" s="46" t="str">
        <f t="shared" si="14"/>
        <v/>
      </c>
      <c r="Y21" s="92" t="str">
        <f t="shared" si="2"/>
        <v/>
      </c>
      <c r="Z21" s="62" t="str">
        <f t="shared" si="11"/>
        <v/>
      </c>
      <c r="AA21" s="92" t="str">
        <f t="shared" si="4"/>
        <v/>
      </c>
      <c r="AB21" s="93" t="str">
        <f t="shared" si="15"/>
        <v/>
      </c>
      <c r="AC21" s="63" t="str">
        <f t="shared" si="16"/>
        <v/>
      </c>
      <c r="AD21" s="51"/>
      <c r="AE21" s="52"/>
      <c r="AF21" s="53"/>
      <c r="AG21" s="54"/>
      <c r="AH21" s="54"/>
      <c r="AI21" s="52"/>
      <c r="AJ21" s="53"/>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x14ac:dyDescent="0.3">
      <c r="A22" s="398"/>
      <c r="B22" s="372"/>
      <c r="C22" s="372"/>
      <c r="D22" s="372"/>
      <c r="E22" s="375"/>
      <c r="F22" s="372"/>
      <c r="G22" s="395"/>
      <c r="H22" s="386" t="str">
        <f>IF(G22&lt;=0,"",IF(G22&lt;=2,"Muy Baja",IF(G22&lt;=24,"Baja",IF(G22&lt;=500,"Media",IF(G22&lt;=5000,"Alta","Muy Alta")))))</f>
        <v/>
      </c>
      <c r="I22" s="380" t="str">
        <f>IF(H22="","",IF(H22="Muy Baja",0.2,IF(H22="Baja",0.4,IF(H22="Media",0.6,IF(H22="Alta",0.8,IF(H22="Muy Alta",1,))))))</f>
        <v/>
      </c>
      <c r="J22" s="383"/>
      <c r="K22" s="380">
        <f>IF(NOT(ISERROR(MATCH(J22,'[4]Tabla Impacto'!$B$221:$B$223,0))),'[4]Tabla Impacto'!$F$223&amp;"Por favor no seleccionar los criterios de impacto(Afectación Económica o presupuestal y Pérdida Reputacional)",J22)</f>
        <v>0</v>
      </c>
      <c r="L22" s="386" t="str">
        <f>IF(OR(K22='[4]Tabla Impacto'!$C$11,K22='[4]Tabla Impacto'!$D$11),"Leve",IF(OR(K22='[4]Tabla Impacto'!$C$12,K22='[4]Tabla Impacto'!$D$12),"Menor",IF(OR(K22='[4]Tabla Impacto'!$C$13,K22='[4]Tabla Impacto'!$D$13),"Moderado",IF(OR(K22='[4]Tabla Impacto'!$C$14,K22='[4]Tabla Impacto'!$D$14),"Mayor",IF(OR(K22='[4]Tabla Impacto'!$C$15,K22='[4]Tabla Impacto'!$D$15),"Catastrófico","")))))</f>
        <v/>
      </c>
      <c r="M22" s="380" t="str">
        <f>IF(L22="","",IF(L22="Leve",0.2,IF(L22="Menor",0.4,IF(L22="Moderado",0.6,IF(L22="Mayor",0.8,IF(L22="Catastrófico",1,))))))</f>
        <v/>
      </c>
      <c r="N22" s="38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91">
        <v>1</v>
      </c>
      <c r="P22" s="59"/>
      <c r="Q22" s="60" t="str">
        <f>IF(OR(R22="Preventivo",R22="Detectivo"),"Probabilidad",IF(R22="Correctivo","Impacto",""))</f>
        <v/>
      </c>
      <c r="R22" s="57"/>
      <c r="S22" s="57"/>
      <c r="T22" s="58" t="str">
        <f>IF(AND(R22="Preventivo",S22="Automático"),"50%",IF(AND(R22="Preventivo",S22="Manual"),"40%",IF(AND(R22="Detectivo",S22="Automático"),"40%",IF(AND(R22="Detectivo",S22="Manual"),"30%",IF(AND(R22="Correctivo",S22="Automático"),"35%",IF(AND(R22="Correctivo",S22="Manual"),"25%",""))))))</f>
        <v/>
      </c>
      <c r="U22" s="57"/>
      <c r="V22" s="57"/>
      <c r="W22" s="57"/>
      <c r="X22" s="46" t="str">
        <f>IFERROR(IF(Q22="Probabilidad",(I22-(+I22*T22)),IF(Q22="Impacto",I22,"")),"")</f>
        <v/>
      </c>
      <c r="Y22" s="92" t="str">
        <f>IFERROR(IF(X22="","",IF(X22&lt;=0.2,"Muy Baja",IF(X22&lt;=0.4,"Baja",IF(X22&lt;=0.6,"Media",IF(X22&lt;=0.8,"Alta","Muy Alta"))))),"")</f>
        <v/>
      </c>
      <c r="Z22" s="62" t="str">
        <f>+X22</f>
        <v/>
      </c>
      <c r="AA22" s="92" t="str">
        <f>IFERROR(IF(AB22="","",IF(AB22&lt;=0.2,"Leve",IF(AB22&lt;=0.4,"Menor",IF(AB22&lt;=0.6,"Moderado",IF(AB22&lt;=0.8,"Mayor","Catastrófico"))))),"")</f>
        <v/>
      </c>
      <c r="AB22" s="93" t="str">
        <f>IFERROR(IF(Q22="Impacto",(M22-(+M22*T22)),IF(Q22="Probabilidad",M22,"")),"")</f>
        <v/>
      </c>
      <c r="AC22" s="6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1"/>
      <c r="AE22" s="52"/>
      <c r="AF22" s="53"/>
      <c r="AG22" s="54"/>
      <c r="AH22" s="54"/>
      <c r="AI22" s="52"/>
      <c r="AJ22" s="53"/>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x14ac:dyDescent="0.3">
      <c r="A23" s="399"/>
      <c r="B23" s="373"/>
      <c r="C23" s="373"/>
      <c r="D23" s="373"/>
      <c r="E23" s="376"/>
      <c r="F23" s="373"/>
      <c r="G23" s="396"/>
      <c r="H23" s="387"/>
      <c r="I23" s="381"/>
      <c r="J23" s="384"/>
      <c r="K23" s="381">
        <f ca="1">IF(NOT(ISERROR(MATCH(J23,_xlfn.ANCHORARRAY(E34),0))),I36&amp;"Por favor no seleccionar los criterios de impacto",J23)</f>
        <v>0</v>
      </c>
      <c r="L23" s="387"/>
      <c r="M23" s="381"/>
      <c r="N23" s="390"/>
      <c r="O23" s="91">
        <v>2</v>
      </c>
      <c r="P23" s="59"/>
      <c r="Q23" s="60" t="str">
        <f>IF(OR(R23="Preventivo",R23="Detectivo"),"Probabilidad",IF(R23="Correctivo","Impacto",""))</f>
        <v/>
      </c>
      <c r="R23" s="57"/>
      <c r="S23" s="57"/>
      <c r="T23" s="58" t="str">
        <f t="shared" ref="T23:T27" si="17">IF(AND(R23="Preventivo",S23="Automático"),"50%",IF(AND(R23="Preventivo",S23="Manual"),"40%",IF(AND(R23="Detectivo",S23="Automático"),"40%",IF(AND(R23="Detectivo",S23="Manual"),"30%",IF(AND(R23="Correctivo",S23="Automático"),"35%",IF(AND(R23="Correctivo",S23="Manual"),"25%",""))))))</f>
        <v/>
      </c>
      <c r="U23" s="57"/>
      <c r="V23" s="57"/>
      <c r="W23" s="57"/>
      <c r="X23" s="46" t="str">
        <f>IFERROR(IF(AND(Q22="Probabilidad",Q23="Probabilidad"),(Z22-(+Z22*T23)),IF(Q23="Probabilidad",(I22-(+I22*T23)),IF(Q23="Impacto",Z22,""))),"")</f>
        <v/>
      </c>
      <c r="Y23" s="92" t="str">
        <f t="shared" si="2"/>
        <v/>
      </c>
      <c r="Z23" s="62" t="str">
        <f t="shared" ref="Z23:Z27" si="18">+X23</f>
        <v/>
      </c>
      <c r="AA23" s="92" t="str">
        <f t="shared" si="4"/>
        <v/>
      </c>
      <c r="AB23" s="93" t="str">
        <f>IFERROR(IF(AND(Q22="Impacto",Q23="Impacto"),(AB22-(+AB22*T23)),IF(Q23="Impacto",(M22-(+M22*T23)),IF(Q23="Probabilidad",AB22,""))),"")</f>
        <v/>
      </c>
      <c r="AC23" s="63" t="str">
        <f t="shared" ref="AC23:AC24" si="19">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1"/>
      <c r="AE23" s="52"/>
      <c r="AF23" s="53"/>
      <c r="AG23" s="54"/>
      <c r="AH23" s="54"/>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x14ac:dyDescent="0.3">
      <c r="A24" s="399"/>
      <c r="B24" s="373"/>
      <c r="C24" s="373"/>
      <c r="D24" s="373"/>
      <c r="E24" s="376"/>
      <c r="F24" s="373"/>
      <c r="G24" s="396"/>
      <c r="H24" s="387"/>
      <c r="I24" s="381"/>
      <c r="J24" s="384"/>
      <c r="K24" s="381">
        <f ca="1">IF(NOT(ISERROR(MATCH(J24,_xlfn.ANCHORARRAY(E35),0))),I37&amp;"Por favor no seleccionar los criterios de impacto",J24)</f>
        <v>0</v>
      </c>
      <c r="L24" s="387"/>
      <c r="M24" s="381"/>
      <c r="N24" s="390"/>
      <c r="O24" s="91">
        <v>3</v>
      </c>
      <c r="P24" s="71"/>
      <c r="Q24" s="60" t="str">
        <f>IF(OR(R24="Preventivo",R24="Detectivo"),"Probabilidad",IF(R24="Correctivo","Impacto",""))</f>
        <v/>
      </c>
      <c r="R24" s="57"/>
      <c r="S24" s="57"/>
      <c r="T24" s="58" t="str">
        <f t="shared" si="17"/>
        <v/>
      </c>
      <c r="U24" s="57"/>
      <c r="V24" s="57"/>
      <c r="W24" s="57"/>
      <c r="X24" s="46" t="str">
        <f>IFERROR(IF(AND(Q23="Probabilidad",Q24="Probabilidad"),(Z23-(+Z23*T24)),IF(AND(Q23="Impacto",Q24="Probabilidad"),(Z22-(+Z22*T24)),IF(Q24="Impacto",Z23,""))),"")</f>
        <v/>
      </c>
      <c r="Y24" s="92" t="str">
        <f t="shared" si="2"/>
        <v/>
      </c>
      <c r="Z24" s="62" t="str">
        <f t="shared" si="18"/>
        <v/>
      </c>
      <c r="AA24" s="92" t="str">
        <f t="shared" si="4"/>
        <v/>
      </c>
      <c r="AB24" s="93" t="str">
        <f>IFERROR(IF(AND(Q23="Impacto",Q24="Impacto"),(AB23-(+AB23*T24)),IF(AND(Q23="Probabilidad",Q24="Impacto"),(AB22-(+AB22*T24)),IF(Q24="Probabilidad",AB23,""))),"")</f>
        <v/>
      </c>
      <c r="AC24" s="63" t="str">
        <f t="shared" si="19"/>
        <v/>
      </c>
      <c r="AD24" s="51"/>
      <c r="AE24" s="52"/>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x14ac:dyDescent="0.3">
      <c r="A25" s="399"/>
      <c r="B25" s="373"/>
      <c r="C25" s="373"/>
      <c r="D25" s="373"/>
      <c r="E25" s="376"/>
      <c r="F25" s="373"/>
      <c r="G25" s="396"/>
      <c r="H25" s="387"/>
      <c r="I25" s="381"/>
      <c r="J25" s="384"/>
      <c r="K25" s="381">
        <f ca="1">IF(NOT(ISERROR(MATCH(J25,_xlfn.ANCHORARRAY(E36),0))),I38&amp;"Por favor no seleccionar los criterios de impacto",J25)</f>
        <v>0</v>
      </c>
      <c r="L25" s="387"/>
      <c r="M25" s="381"/>
      <c r="N25" s="390"/>
      <c r="O25" s="91">
        <v>4</v>
      </c>
      <c r="P25" s="59"/>
      <c r="Q25" s="60" t="str">
        <f t="shared" ref="Q25:Q27" si="20">IF(OR(R25="Preventivo",R25="Detectivo"),"Probabilidad",IF(R25="Correctivo","Impacto",""))</f>
        <v/>
      </c>
      <c r="R25" s="57"/>
      <c r="S25" s="57"/>
      <c r="T25" s="58" t="str">
        <f t="shared" si="17"/>
        <v/>
      </c>
      <c r="U25" s="57"/>
      <c r="V25" s="57"/>
      <c r="W25" s="57"/>
      <c r="X25" s="46" t="str">
        <f t="shared" ref="X25:X27" si="21">IFERROR(IF(AND(Q24="Probabilidad",Q25="Probabilidad"),(Z24-(+Z24*T25)),IF(AND(Q24="Impacto",Q25="Probabilidad"),(Z23-(+Z23*T25)),IF(Q25="Impacto",Z24,""))),"")</f>
        <v/>
      </c>
      <c r="Y25" s="92" t="str">
        <f t="shared" si="2"/>
        <v/>
      </c>
      <c r="Z25" s="62" t="str">
        <f t="shared" si="18"/>
        <v/>
      </c>
      <c r="AA25" s="92" t="str">
        <f t="shared" si="4"/>
        <v/>
      </c>
      <c r="AB25" s="93" t="str">
        <f t="shared" ref="AB25:AB27" si="22">IFERROR(IF(AND(Q24="Impacto",Q25="Impacto"),(AB24-(+AB24*T25)),IF(AND(Q24="Probabilidad",Q25="Impacto"),(AB23-(+AB23*T25)),IF(Q25="Probabilidad",AB24,""))),"")</f>
        <v/>
      </c>
      <c r="AC25" s="6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1"/>
      <c r="AE25" s="52"/>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x14ac:dyDescent="0.3">
      <c r="A26" s="399"/>
      <c r="B26" s="373"/>
      <c r="C26" s="373"/>
      <c r="D26" s="373"/>
      <c r="E26" s="376"/>
      <c r="F26" s="373"/>
      <c r="G26" s="396"/>
      <c r="H26" s="387"/>
      <c r="I26" s="381"/>
      <c r="J26" s="384"/>
      <c r="K26" s="381">
        <f ca="1">IF(NOT(ISERROR(MATCH(J26,_xlfn.ANCHORARRAY(E37),0))),I39&amp;"Por favor no seleccionar los criterios de impacto",J26)</f>
        <v>0</v>
      </c>
      <c r="L26" s="387"/>
      <c r="M26" s="381"/>
      <c r="N26" s="390"/>
      <c r="O26" s="91">
        <v>5</v>
      </c>
      <c r="P26" s="59"/>
      <c r="Q26" s="60" t="str">
        <f t="shared" si="20"/>
        <v/>
      </c>
      <c r="R26" s="57"/>
      <c r="S26" s="57"/>
      <c r="T26" s="58" t="str">
        <f t="shared" si="17"/>
        <v/>
      </c>
      <c r="U26" s="57"/>
      <c r="V26" s="57"/>
      <c r="W26" s="57"/>
      <c r="X26" s="46" t="str">
        <f t="shared" si="21"/>
        <v/>
      </c>
      <c r="Y26" s="92" t="str">
        <f t="shared" si="2"/>
        <v/>
      </c>
      <c r="Z26" s="62" t="str">
        <f t="shared" si="18"/>
        <v/>
      </c>
      <c r="AA26" s="92" t="str">
        <f t="shared" si="4"/>
        <v/>
      </c>
      <c r="AB26" s="93" t="str">
        <f t="shared" si="22"/>
        <v/>
      </c>
      <c r="AC26" s="63" t="str">
        <f t="shared" ref="AC26:AC27" si="23">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1"/>
      <c r="AE26" s="52"/>
      <c r="AF26" s="53"/>
      <c r="AG26" s="54"/>
      <c r="AH26" s="54"/>
      <c r="AI26" s="52"/>
      <c r="AJ26" s="53"/>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x14ac:dyDescent="0.3">
      <c r="A27" s="400"/>
      <c r="B27" s="374"/>
      <c r="C27" s="374"/>
      <c r="D27" s="374"/>
      <c r="E27" s="377"/>
      <c r="F27" s="374"/>
      <c r="G27" s="397"/>
      <c r="H27" s="388"/>
      <c r="I27" s="382"/>
      <c r="J27" s="385"/>
      <c r="K27" s="382">
        <f ca="1">IF(NOT(ISERROR(MATCH(J27,_xlfn.ANCHORARRAY(E38),0))),I40&amp;"Por favor no seleccionar los criterios de impacto",J27)</f>
        <v>0</v>
      </c>
      <c r="L27" s="388"/>
      <c r="M27" s="382"/>
      <c r="N27" s="391"/>
      <c r="O27" s="91">
        <v>6</v>
      </c>
      <c r="P27" s="59"/>
      <c r="Q27" s="60" t="str">
        <f t="shared" si="20"/>
        <v/>
      </c>
      <c r="R27" s="57"/>
      <c r="S27" s="57"/>
      <c r="T27" s="58" t="str">
        <f t="shared" si="17"/>
        <v/>
      </c>
      <c r="U27" s="57"/>
      <c r="V27" s="57"/>
      <c r="W27" s="57"/>
      <c r="X27" s="46" t="str">
        <f t="shared" si="21"/>
        <v/>
      </c>
      <c r="Y27" s="92" t="str">
        <f t="shared" si="2"/>
        <v/>
      </c>
      <c r="Z27" s="62" t="str">
        <f t="shared" si="18"/>
        <v/>
      </c>
      <c r="AA27" s="92" t="str">
        <f t="shared" si="4"/>
        <v/>
      </c>
      <c r="AB27" s="93" t="str">
        <f t="shared" si="22"/>
        <v/>
      </c>
      <c r="AC27" s="63" t="str">
        <f t="shared" si="23"/>
        <v/>
      </c>
      <c r="AD27" s="51"/>
      <c r="AE27" s="52"/>
      <c r="AF27" s="53"/>
      <c r="AG27" s="54"/>
      <c r="AH27" s="54"/>
      <c r="AI27" s="52"/>
      <c r="AJ27" s="53"/>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x14ac:dyDescent="0.3">
      <c r="A28" s="398"/>
      <c r="B28" s="372"/>
      <c r="C28" s="372"/>
      <c r="D28" s="372"/>
      <c r="E28" s="375"/>
      <c r="F28" s="372"/>
      <c r="G28" s="395"/>
      <c r="H28" s="386" t="str">
        <f>IF(G28&lt;=0,"",IF(G28&lt;=2,"Muy Baja",IF(G28&lt;=24,"Baja",IF(G28&lt;=500,"Media",IF(G28&lt;=5000,"Alta","Muy Alta")))))</f>
        <v/>
      </c>
      <c r="I28" s="380" t="str">
        <f>IF(H28="","",IF(H28="Muy Baja",0.2,IF(H28="Baja",0.4,IF(H28="Media",0.6,IF(H28="Alta",0.8,IF(H28="Muy Alta",1,))))))</f>
        <v/>
      </c>
      <c r="J28" s="383"/>
      <c r="K28" s="380">
        <f>IF(NOT(ISERROR(MATCH(J28,'[4]Tabla Impacto'!$B$221:$B$223,0))),'[4]Tabla Impacto'!$F$223&amp;"Por favor no seleccionar los criterios de impacto(Afectación Económica o presupuestal y Pérdida Reputacional)",J28)</f>
        <v>0</v>
      </c>
      <c r="L28" s="386" t="str">
        <f>IF(OR(K28='[4]Tabla Impacto'!$C$11,K28='[4]Tabla Impacto'!$D$11),"Leve",IF(OR(K28='[4]Tabla Impacto'!$C$12,K28='[4]Tabla Impacto'!$D$12),"Menor",IF(OR(K28='[4]Tabla Impacto'!$C$13,K28='[4]Tabla Impacto'!$D$13),"Moderado",IF(OR(K28='[4]Tabla Impacto'!$C$14,K28='[4]Tabla Impacto'!$D$14),"Mayor",IF(OR(K28='[4]Tabla Impacto'!$C$15,K28='[4]Tabla Impacto'!$D$15),"Catastrófico","")))))</f>
        <v/>
      </c>
      <c r="M28" s="380" t="str">
        <f>IF(L28="","",IF(L28="Leve",0.2,IF(L28="Menor",0.4,IF(L28="Moderado",0.6,IF(L28="Mayor",0.8,IF(L28="Catastrófico",1,))))))</f>
        <v/>
      </c>
      <c r="N28" s="38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91">
        <v>1</v>
      </c>
      <c r="P28" s="59"/>
      <c r="Q28" s="60" t="str">
        <f>IF(OR(R28="Preventivo",R28="Detectivo"),"Probabilidad",IF(R28="Correctivo","Impacto",""))</f>
        <v/>
      </c>
      <c r="R28" s="57"/>
      <c r="S28" s="57"/>
      <c r="T28" s="58" t="str">
        <f>IF(AND(R28="Preventivo",S28="Automático"),"50%",IF(AND(R28="Preventivo",S28="Manual"),"40%",IF(AND(R28="Detectivo",S28="Automático"),"40%",IF(AND(R28="Detectivo",S28="Manual"),"30%",IF(AND(R28="Correctivo",S28="Automático"),"35%",IF(AND(R28="Correctivo",S28="Manual"),"25%",""))))))</f>
        <v/>
      </c>
      <c r="U28" s="57"/>
      <c r="V28" s="57"/>
      <c r="W28" s="57"/>
      <c r="X28" s="46" t="str">
        <f>IFERROR(IF(Q28="Probabilidad",(I28-(+I28*T28)),IF(Q28="Impacto",I28,"")),"")</f>
        <v/>
      </c>
      <c r="Y28" s="92" t="str">
        <f>IFERROR(IF(X28="","",IF(X28&lt;=0.2,"Muy Baja",IF(X28&lt;=0.4,"Baja",IF(X28&lt;=0.6,"Media",IF(X28&lt;=0.8,"Alta","Muy Alta"))))),"")</f>
        <v/>
      </c>
      <c r="Z28" s="62" t="str">
        <f>+X28</f>
        <v/>
      </c>
      <c r="AA28" s="92" t="str">
        <f>IFERROR(IF(AB28="","",IF(AB28&lt;=0.2,"Leve",IF(AB28&lt;=0.4,"Menor",IF(AB28&lt;=0.6,"Moderado",IF(AB28&lt;=0.8,"Mayor","Catastrófico"))))),"")</f>
        <v/>
      </c>
      <c r="AB28" s="93" t="str">
        <f>IFERROR(IF(Q28="Impacto",(M28-(+M28*T28)),IF(Q28="Probabilidad",M28,"")),"")</f>
        <v/>
      </c>
      <c r="AC28" s="6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1"/>
      <c r="AE28" s="52"/>
      <c r="AF28" s="53"/>
      <c r="AG28" s="54"/>
      <c r="AH28" s="54"/>
      <c r="AI28" s="52"/>
      <c r="AJ28" s="53"/>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x14ac:dyDescent="0.3">
      <c r="A29" s="399"/>
      <c r="B29" s="373"/>
      <c r="C29" s="373"/>
      <c r="D29" s="373"/>
      <c r="E29" s="376"/>
      <c r="F29" s="373"/>
      <c r="G29" s="396"/>
      <c r="H29" s="387"/>
      <c r="I29" s="381"/>
      <c r="J29" s="384"/>
      <c r="K29" s="381">
        <f ca="1">IF(NOT(ISERROR(MATCH(J29,_xlfn.ANCHORARRAY(E40),0))),I42&amp;"Por favor no seleccionar los criterios de impacto",J29)</f>
        <v>0</v>
      </c>
      <c r="L29" s="387"/>
      <c r="M29" s="381"/>
      <c r="N29" s="390"/>
      <c r="O29" s="91">
        <v>2</v>
      </c>
      <c r="P29" s="59"/>
      <c r="Q29" s="60" t="str">
        <f>IF(OR(R29="Preventivo",R29="Detectivo"),"Probabilidad",IF(R29="Correctivo","Impacto",""))</f>
        <v/>
      </c>
      <c r="R29" s="57"/>
      <c r="S29" s="57"/>
      <c r="T29" s="58" t="str">
        <f t="shared" ref="T29:T33" si="24">IF(AND(R29="Preventivo",S29="Automático"),"50%",IF(AND(R29="Preventivo",S29="Manual"),"40%",IF(AND(R29="Detectivo",S29="Automático"),"40%",IF(AND(R29="Detectivo",S29="Manual"),"30%",IF(AND(R29="Correctivo",S29="Automático"),"35%",IF(AND(R29="Correctivo",S29="Manual"),"25%",""))))))</f>
        <v/>
      </c>
      <c r="U29" s="57"/>
      <c r="V29" s="57"/>
      <c r="W29" s="57"/>
      <c r="X29" s="46" t="str">
        <f>IFERROR(IF(AND(Q28="Probabilidad",Q29="Probabilidad"),(Z28-(+Z28*T29)),IF(Q29="Probabilidad",(I28-(+I28*T29)),IF(Q29="Impacto",Z28,""))),"")</f>
        <v/>
      </c>
      <c r="Y29" s="92" t="str">
        <f t="shared" si="2"/>
        <v/>
      </c>
      <c r="Z29" s="62" t="str">
        <f t="shared" ref="Z29:Z33" si="25">+X29</f>
        <v/>
      </c>
      <c r="AA29" s="92" t="str">
        <f t="shared" si="4"/>
        <v/>
      </c>
      <c r="AB29" s="93" t="str">
        <f>IFERROR(IF(AND(Q28="Impacto",Q29="Impacto"),(AB28-(+AB28*T29)),IF(Q29="Impacto",(M28-(+M28*T29)),IF(Q29="Probabilidad",AB28,""))),"")</f>
        <v/>
      </c>
      <c r="AC29" s="6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1"/>
      <c r="AE29" s="52"/>
      <c r="AF29" s="53"/>
      <c r="AG29" s="54"/>
      <c r="AH29" s="54"/>
      <c r="AI29" s="52"/>
      <c r="AJ29" s="53"/>
    </row>
    <row r="30" spans="1:68" x14ac:dyDescent="0.3">
      <c r="A30" s="399"/>
      <c r="B30" s="373"/>
      <c r="C30" s="373"/>
      <c r="D30" s="373"/>
      <c r="E30" s="376"/>
      <c r="F30" s="373"/>
      <c r="G30" s="396"/>
      <c r="H30" s="387"/>
      <c r="I30" s="381"/>
      <c r="J30" s="384"/>
      <c r="K30" s="381">
        <f ca="1">IF(NOT(ISERROR(MATCH(J30,_xlfn.ANCHORARRAY(E41),0))),I43&amp;"Por favor no seleccionar los criterios de impacto",J30)</f>
        <v>0</v>
      </c>
      <c r="L30" s="387"/>
      <c r="M30" s="381"/>
      <c r="N30" s="390"/>
      <c r="O30" s="91">
        <v>3</v>
      </c>
      <c r="P30" s="71"/>
      <c r="Q30" s="60" t="str">
        <f>IF(OR(R30="Preventivo",R30="Detectivo"),"Probabilidad",IF(R30="Correctivo","Impacto",""))</f>
        <v/>
      </c>
      <c r="R30" s="57"/>
      <c r="S30" s="57"/>
      <c r="T30" s="58" t="str">
        <f t="shared" si="24"/>
        <v/>
      </c>
      <c r="U30" s="57"/>
      <c r="V30" s="57"/>
      <c r="W30" s="57"/>
      <c r="X30" s="46" t="str">
        <f>IFERROR(IF(AND(Q29="Probabilidad",Q30="Probabilidad"),(Z29-(+Z29*T30)),IF(AND(Q29="Impacto",Q30="Probabilidad"),(Z28-(+Z28*T30)),IF(Q30="Impacto",Z29,""))),"")</f>
        <v/>
      </c>
      <c r="Y30" s="92" t="str">
        <f t="shared" si="2"/>
        <v/>
      </c>
      <c r="Z30" s="62" t="str">
        <f t="shared" si="25"/>
        <v/>
      </c>
      <c r="AA30" s="92" t="str">
        <f t="shared" si="4"/>
        <v/>
      </c>
      <c r="AB30" s="93" t="str">
        <f>IFERROR(IF(AND(Q29="Impacto",Q30="Impacto"),(AB29-(+AB29*T30)),IF(AND(Q29="Probabilidad",Q30="Impacto"),(AB28-(+AB28*T30)),IF(Q30="Probabilidad",AB29,""))),"")</f>
        <v/>
      </c>
      <c r="AC30" s="63" t="str">
        <f t="shared" si="26"/>
        <v/>
      </c>
      <c r="AD30" s="51"/>
      <c r="AE30" s="52"/>
      <c r="AF30" s="53"/>
      <c r="AG30" s="54"/>
      <c r="AH30" s="54"/>
      <c r="AI30" s="52"/>
      <c r="AJ30" s="53"/>
    </row>
    <row r="31" spans="1:68" x14ac:dyDescent="0.3">
      <c r="A31" s="399"/>
      <c r="B31" s="373"/>
      <c r="C31" s="373"/>
      <c r="D31" s="373"/>
      <c r="E31" s="376"/>
      <c r="F31" s="373"/>
      <c r="G31" s="396"/>
      <c r="H31" s="387"/>
      <c r="I31" s="381"/>
      <c r="J31" s="384"/>
      <c r="K31" s="381">
        <f ca="1">IF(NOT(ISERROR(MATCH(J31,_xlfn.ANCHORARRAY(E42),0))),I44&amp;"Por favor no seleccionar los criterios de impacto",J31)</f>
        <v>0</v>
      </c>
      <c r="L31" s="387"/>
      <c r="M31" s="381"/>
      <c r="N31" s="390"/>
      <c r="O31" s="91">
        <v>4</v>
      </c>
      <c r="P31" s="59"/>
      <c r="Q31" s="60" t="str">
        <f t="shared" ref="Q31:Q33" si="27">IF(OR(R31="Preventivo",R31="Detectivo"),"Probabilidad",IF(R31="Correctivo","Impacto",""))</f>
        <v/>
      </c>
      <c r="R31" s="57"/>
      <c r="S31" s="57"/>
      <c r="T31" s="58" t="str">
        <f t="shared" si="24"/>
        <v/>
      </c>
      <c r="U31" s="57"/>
      <c r="V31" s="57"/>
      <c r="W31" s="57"/>
      <c r="X31" s="46" t="str">
        <f t="shared" ref="X31:X33" si="28">IFERROR(IF(AND(Q30="Probabilidad",Q31="Probabilidad"),(Z30-(+Z30*T31)),IF(AND(Q30="Impacto",Q31="Probabilidad"),(Z29-(+Z29*T31)),IF(Q31="Impacto",Z30,""))),"")</f>
        <v/>
      </c>
      <c r="Y31" s="92" t="str">
        <f t="shared" si="2"/>
        <v/>
      </c>
      <c r="Z31" s="62" t="str">
        <f t="shared" si="25"/>
        <v/>
      </c>
      <c r="AA31" s="92" t="str">
        <f t="shared" si="4"/>
        <v/>
      </c>
      <c r="AB31" s="93" t="str">
        <f t="shared" ref="AB31:AB33" si="29">IFERROR(IF(AND(Q30="Impacto",Q31="Impacto"),(AB30-(+AB30*T31)),IF(AND(Q30="Probabilidad",Q31="Impacto"),(AB29-(+AB29*T31)),IF(Q31="Probabilidad",AB30,""))),"")</f>
        <v/>
      </c>
      <c r="AC31" s="6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1"/>
      <c r="AE31" s="52"/>
      <c r="AF31" s="53"/>
      <c r="AG31" s="54"/>
      <c r="AH31" s="54"/>
      <c r="AI31" s="52"/>
      <c r="AJ31" s="53"/>
    </row>
    <row r="32" spans="1:68" x14ac:dyDescent="0.3">
      <c r="A32" s="399"/>
      <c r="B32" s="373"/>
      <c r="C32" s="373"/>
      <c r="D32" s="373"/>
      <c r="E32" s="376"/>
      <c r="F32" s="373"/>
      <c r="G32" s="396"/>
      <c r="H32" s="387"/>
      <c r="I32" s="381"/>
      <c r="J32" s="384"/>
      <c r="K32" s="381">
        <f ca="1">IF(NOT(ISERROR(MATCH(J32,_xlfn.ANCHORARRAY(E43),0))),I45&amp;"Por favor no seleccionar los criterios de impacto",J32)</f>
        <v>0</v>
      </c>
      <c r="L32" s="387"/>
      <c r="M32" s="381"/>
      <c r="N32" s="390"/>
      <c r="O32" s="91">
        <v>5</v>
      </c>
      <c r="P32" s="59"/>
      <c r="Q32" s="60" t="str">
        <f t="shared" si="27"/>
        <v/>
      </c>
      <c r="R32" s="57"/>
      <c r="S32" s="57"/>
      <c r="T32" s="58" t="str">
        <f t="shared" si="24"/>
        <v/>
      </c>
      <c r="U32" s="57"/>
      <c r="V32" s="57"/>
      <c r="W32" s="57"/>
      <c r="X32" s="46" t="str">
        <f t="shared" si="28"/>
        <v/>
      </c>
      <c r="Y32" s="92" t="str">
        <f t="shared" si="2"/>
        <v/>
      </c>
      <c r="Z32" s="62" t="str">
        <f t="shared" si="25"/>
        <v/>
      </c>
      <c r="AA32" s="92" t="str">
        <f t="shared" si="4"/>
        <v/>
      </c>
      <c r="AB32" s="93" t="str">
        <f t="shared" si="29"/>
        <v/>
      </c>
      <c r="AC32" s="6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1"/>
      <c r="AE32" s="52"/>
      <c r="AF32" s="53"/>
      <c r="AG32" s="54"/>
      <c r="AH32" s="54"/>
      <c r="AI32" s="52"/>
      <c r="AJ32" s="53"/>
    </row>
    <row r="33" spans="1:36" x14ac:dyDescent="0.3">
      <c r="A33" s="400"/>
      <c r="B33" s="374"/>
      <c r="C33" s="374"/>
      <c r="D33" s="374"/>
      <c r="E33" s="377"/>
      <c r="F33" s="374"/>
      <c r="G33" s="397"/>
      <c r="H33" s="388"/>
      <c r="I33" s="382"/>
      <c r="J33" s="385"/>
      <c r="K33" s="382">
        <f ca="1">IF(NOT(ISERROR(MATCH(J33,_xlfn.ANCHORARRAY(E44),0))),I46&amp;"Por favor no seleccionar los criterios de impacto",J33)</f>
        <v>0</v>
      </c>
      <c r="L33" s="388"/>
      <c r="M33" s="382"/>
      <c r="N33" s="391"/>
      <c r="O33" s="91">
        <v>6</v>
      </c>
      <c r="P33" s="59"/>
      <c r="Q33" s="60" t="str">
        <f t="shared" si="27"/>
        <v/>
      </c>
      <c r="R33" s="57"/>
      <c r="S33" s="57"/>
      <c r="T33" s="58" t="str">
        <f t="shared" si="24"/>
        <v/>
      </c>
      <c r="U33" s="57"/>
      <c r="V33" s="57"/>
      <c r="W33" s="57"/>
      <c r="X33" s="46" t="str">
        <f t="shared" si="28"/>
        <v/>
      </c>
      <c r="Y33" s="92" t="str">
        <f t="shared" si="2"/>
        <v/>
      </c>
      <c r="Z33" s="62" t="str">
        <f t="shared" si="25"/>
        <v/>
      </c>
      <c r="AA33" s="92" t="str">
        <f t="shared" si="4"/>
        <v/>
      </c>
      <c r="AB33" s="93" t="str">
        <f t="shared" si="29"/>
        <v/>
      </c>
      <c r="AC33" s="63" t="str">
        <f t="shared" si="30"/>
        <v/>
      </c>
      <c r="AD33" s="51"/>
      <c r="AE33" s="52"/>
      <c r="AF33" s="53"/>
      <c r="AG33" s="54"/>
      <c r="AH33" s="54"/>
      <c r="AI33" s="52"/>
      <c r="AJ33" s="53"/>
    </row>
    <row r="34" spans="1:36" x14ac:dyDescent="0.3">
      <c r="A34" s="37"/>
      <c r="B34" s="401" t="s">
        <v>128</v>
      </c>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3"/>
    </row>
    <row r="36" spans="1:36" x14ac:dyDescent="0.3">
      <c r="A36" s="2"/>
      <c r="B36" s="38" t="s">
        <v>129</v>
      </c>
      <c r="C36" s="2"/>
      <c r="D36" s="2"/>
      <c r="F36" s="2"/>
    </row>
  </sheetData>
  <mergeCells count="101">
    <mergeCell ref="A6:B6"/>
    <mergeCell ref="C6:N6"/>
    <mergeCell ref="A7:G7"/>
    <mergeCell ref="H7:N7"/>
    <mergeCell ref="O7:W7"/>
    <mergeCell ref="X7:AD7"/>
    <mergeCell ref="A1:AJ2"/>
    <mergeCell ref="A4:B4"/>
    <mergeCell ref="C4:N4"/>
    <mergeCell ref="O4:Q4"/>
    <mergeCell ref="A5:B5"/>
    <mergeCell ref="C5:N5"/>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C10:C15"/>
    <mergeCell ref="D10:D15"/>
    <mergeCell ref="E10:E15"/>
    <mergeCell ref="F10:F15"/>
    <mergeCell ref="AA8:AA9"/>
    <mergeCell ref="AB8:AB9"/>
    <mergeCell ref="AC8:AC9"/>
    <mergeCell ref="P8:P9"/>
    <mergeCell ref="Q8:Q9"/>
    <mergeCell ref="R8:W8"/>
    <mergeCell ref="X8:X9"/>
    <mergeCell ref="Y8:Y9"/>
    <mergeCell ref="Z8:Z9"/>
    <mergeCell ref="J8:J9"/>
    <mergeCell ref="K8:K9"/>
    <mergeCell ref="L8:L9"/>
    <mergeCell ref="M8:M9"/>
    <mergeCell ref="N8:N9"/>
    <mergeCell ref="O8:O9"/>
    <mergeCell ref="I16:I21"/>
    <mergeCell ref="J16:J21"/>
    <mergeCell ref="K16:K21"/>
    <mergeCell ref="L16:L21"/>
    <mergeCell ref="M16:M21"/>
    <mergeCell ref="N16:N21"/>
    <mergeCell ref="M10:M15"/>
    <mergeCell ref="N10:N15"/>
    <mergeCell ref="I10:I15"/>
    <mergeCell ref="J10:J15"/>
    <mergeCell ref="K10:K15"/>
    <mergeCell ref="L10:L15"/>
    <mergeCell ref="A16:A21"/>
    <mergeCell ref="B16:B21"/>
    <mergeCell ref="C16:C21"/>
    <mergeCell ref="D16:D21"/>
    <mergeCell ref="E16:E21"/>
    <mergeCell ref="F16:F21"/>
    <mergeCell ref="G16:G21"/>
    <mergeCell ref="H16:H21"/>
    <mergeCell ref="G10:G15"/>
    <mergeCell ref="H10:H15"/>
    <mergeCell ref="A10:A15"/>
    <mergeCell ref="B10:B15"/>
    <mergeCell ref="A28:A33"/>
    <mergeCell ref="B28:B33"/>
    <mergeCell ref="C28:C33"/>
    <mergeCell ref="D28:D33"/>
    <mergeCell ref="E28:E33"/>
    <mergeCell ref="F28:F33"/>
    <mergeCell ref="G28:G33"/>
    <mergeCell ref="H28:H33"/>
    <mergeCell ref="G22:G27"/>
    <mergeCell ref="H22:H27"/>
    <mergeCell ref="A22:A27"/>
    <mergeCell ref="B22:B27"/>
    <mergeCell ref="C22:C27"/>
    <mergeCell ref="D22:D27"/>
    <mergeCell ref="E22:E27"/>
    <mergeCell ref="F22:F27"/>
    <mergeCell ref="B34:AJ34"/>
    <mergeCell ref="I28:I33"/>
    <mergeCell ref="J28:J33"/>
    <mergeCell ref="K28:K33"/>
    <mergeCell ref="L28:L33"/>
    <mergeCell ref="M28:M33"/>
    <mergeCell ref="N28:N33"/>
    <mergeCell ref="M22:M27"/>
    <mergeCell ref="N22:N27"/>
    <mergeCell ref="I22:I27"/>
    <mergeCell ref="J22:J27"/>
    <mergeCell ref="K22:K27"/>
    <mergeCell ref="L22:L27"/>
  </mergeCells>
  <conditionalFormatting sqref="L10 L16 L22 L28">
    <cfRule type="cellIs" dxfId="1927" priority="94" operator="equal">
      <formula>"Catastrófico"</formula>
    </cfRule>
    <cfRule type="cellIs" dxfId="1926" priority="95" operator="equal">
      <formula>"Mayor"</formula>
    </cfRule>
    <cfRule type="cellIs" dxfId="1925" priority="96" operator="equal">
      <formula>"Moderado"</formula>
    </cfRule>
    <cfRule type="cellIs" dxfId="1924" priority="97" operator="equal">
      <formula>"Menor"</formula>
    </cfRule>
    <cfRule type="cellIs" dxfId="1923" priority="98" operator="equal">
      <formula>"Leve"</formula>
    </cfRule>
  </conditionalFormatting>
  <conditionalFormatting sqref="H22">
    <cfRule type="cellIs" dxfId="1922" priority="43" operator="equal">
      <formula>"Muy Alta"</formula>
    </cfRule>
    <cfRule type="cellIs" dxfId="1921" priority="44" operator="equal">
      <formula>"Alta"</formula>
    </cfRule>
    <cfRule type="cellIs" dxfId="1920" priority="45" operator="equal">
      <formula>"Media"</formula>
    </cfRule>
    <cfRule type="cellIs" dxfId="1919" priority="46" operator="equal">
      <formula>"Baja"</formula>
    </cfRule>
    <cfRule type="cellIs" dxfId="1918" priority="47" operator="equal">
      <formula>"Muy Baja"</formula>
    </cfRule>
  </conditionalFormatting>
  <conditionalFormatting sqref="H10">
    <cfRule type="cellIs" dxfId="1917" priority="89" operator="equal">
      <formula>"Muy Alta"</formula>
    </cfRule>
    <cfRule type="cellIs" dxfId="1916" priority="90" operator="equal">
      <formula>"Alta"</formula>
    </cfRule>
    <cfRule type="cellIs" dxfId="1915" priority="91" operator="equal">
      <formula>"Media"</formula>
    </cfRule>
    <cfRule type="cellIs" dxfId="1914" priority="92" operator="equal">
      <formula>"Baja"</formula>
    </cfRule>
    <cfRule type="cellIs" dxfId="1913" priority="93" operator="equal">
      <formula>"Muy Baja"</formula>
    </cfRule>
  </conditionalFormatting>
  <conditionalFormatting sqref="N10">
    <cfRule type="cellIs" dxfId="1912" priority="85" operator="equal">
      <formula>"Extremo"</formula>
    </cfRule>
    <cfRule type="cellIs" dxfId="1911" priority="86" operator="equal">
      <formula>"Alto"</formula>
    </cfRule>
    <cfRule type="cellIs" dxfId="1910" priority="87" operator="equal">
      <formula>"Moderado"</formula>
    </cfRule>
    <cfRule type="cellIs" dxfId="1909" priority="88" operator="equal">
      <formula>"Bajo"</formula>
    </cfRule>
  </conditionalFormatting>
  <conditionalFormatting sqref="Y10:Y15">
    <cfRule type="cellIs" dxfId="1908" priority="80" operator="equal">
      <formula>"Muy Alta"</formula>
    </cfRule>
    <cfRule type="cellIs" dxfId="1907" priority="81" operator="equal">
      <formula>"Alta"</formula>
    </cfRule>
    <cfRule type="cellIs" dxfId="1906" priority="82" operator="equal">
      <formula>"Media"</formula>
    </cfRule>
    <cfRule type="cellIs" dxfId="1905" priority="83" operator="equal">
      <formula>"Baja"</formula>
    </cfRule>
    <cfRule type="cellIs" dxfId="1904" priority="84" operator="equal">
      <formula>"Muy Baja"</formula>
    </cfRule>
  </conditionalFormatting>
  <conditionalFormatting sqref="AA10:AA15">
    <cfRule type="cellIs" dxfId="1903" priority="75" operator="equal">
      <formula>"Catastrófico"</formula>
    </cfRule>
    <cfRule type="cellIs" dxfId="1902" priority="76" operator="equal">
      <formula>"Mayor"</formula>
    </cfRule>
    <cfRule type="cellIs" dxfId="1901" priority="77" operator="equal">
      <formula>"Moderado"</formula>
    </cfRule>
    <cfRule type="cellIs" dxfId="1900" priority="78" operator="equal">
      <formula>"Menor"</formula>
    </cfRule>
    <cfRule type="cellIs" dxfId="1899" priority="79" operator="equal">
      <formula>"Leve"</formula>
    </cfRule>
  </conditionalFormatting>
  <conditionalFormatting sqref="AC10:AC15">
    <cfRule type="cellIs" dxfId="1898" priority="71" operator="equal">
      <formula>"Extremo"</formula>
    </cfRule>
    <cfRule type="cellIs" dxfId="1897" priority="72" operator="equal">
      <formula>"Alto"</formula>
    </cfRule>
    <cfRule type="cellIs" dxfId="1896" priority="73" operator="equal">
      <formula>"Moderado"</formula>
    </cfRule>
    <cfRule type="cellIs" dxfId="1895" priority="74" operator="equal">
      <formula>"Bajo"</formula>
    </cfRule>
  </conditionalFormatting>
  <conditionalFormatting sqref="H16">
    <cfRule type="cellIs" dxfId="1894" priority="66" operator="equal">
      <formula>"Muy Alta"</formula>
    </cfRule>
    <cfRule type="cellIs" dxfId="1893" priority="67" operator="equal">
      <formula>"Alta"</formula>
    </cfRule>
    <cfRule type="cellIs" dxfId="1892" priority="68" operator="equal">
      <formula>"Media"</formula>
    </cfRule>
    <cfRule type="cellIs" dxfId="1891" priority="69" operator="equal">
      <formula>"Baja"</formula>
    </cfRule>
    <cfRule type="cellIs" dxfId="1890" priority="70" operator="equal">
      <formula>"Muy Baja"</formula>
    </cfRule>
  </conditionalFormatting>
  <conditionalFormatting sqref="N16">
    <cfRule type="cellIs" dxfId="1889" priority="62" operator="equal">
      <formula>"Extremo"</formula>
    </cfRule>
    <cfRule type="cellIs" dxfId="1888" priority="63" operator="equal">
      <formula>"Alto"</formula>
    </cfRule>
    <cfRule type="cellIs" dxfId="1887" priority="64" operator="equal">
      <formula>"Moderado"</formula>
    </cfRule>
    <cfRule type="cellIs" dxfId="1886" priority="65" operator="equal">
      <formula>"Bajo"</formula>
    </cfRule>
  </conditionalFormatting>
  <conditionalFormatting sqref="Y16:Y21">
    <cfRule type="cellIs" dxfId="1885" priority="57" operator="equal">
      <formula>"Muy Alta"</formula>
    </cfRule>
    <cfRule type="cellIs" dxfId="1884" priority="58" operator="equal">
      <formula>"Alta"</formula>
    </cfRule>
    <cfRule type="cellIs" dxfId="1883" priority="59" operator="equal">
      <formula>"Media"</formula>
    </cfRule>
    <cfRule type="cellIs" dxfId="1882" priority="60" operator="equal">
      <formula>"Baja"</formula>
    </cfRule>
    <cfRule type="cellIs" dxfId="1881" priority="61" operator="equal">
      <formula>"Muy Baja"</formula>
    </cfRule>
  </conditionalFormatting>
  <conditionalFormatting sqref="AA16:AA21">
    <cfRule type="cellIs" dxfId="1880" priority="52" operator="equal">
      <formula>"Catastrófico"</formula>
    </cfRule>
    <cfRule type="cellIs" dxfId="1879" priority="53" operator="equal">
      <formula>"Mayor"</formula>
    </cfRule>
    <cfRule type="cellIs" dxfId="1878" priority="54" operator="equal">
      <formula>"Moderado"</formula>
    </cfRule>
    <cfRule type="cellIs" dxfId="1877" priority="55" operator="equal">
      <formula>"Menor"</formula>
    </cfRule>
    <cfRule type="cellIs" dxfId="1876" priority="56" operator="equal">
      <formula>"Leve"</formula>
    </cfRule>
  </conditionalFormatting>
  <conditionalFormatting sqref="AC16:AC21">
    <cfRule type="cellIs" dxfId="1875" priority="48" operator="equal">
      <formula>"Extremo"</formula>
    </cfRule>
    <cfRule type="cellIs" dxfId="1874" priority="49" operator="equal">
      <formula>"Alto"</formula>
    </cfRule>
    <cfRule type="cellIs" dxfId="1873" priority="50" operator="equal">
      <formula>"Moderado"</formula>
    </cfRule>
    <cfRule type="cellIs" dxfId="1872" priority="51" operator="equal">
      <formula>"Bajo"</formula>
    </cfRule>
  </conditionalFormatting>
  <conditionalFormatting sqref="N22">
    <cfRule type="cellIs" dxfId="1871" priority="39" operator="equal">
      <formula>"Extremo"</formula>
    </cfRule>
    <cfRule type="cellIs" dxfId="1870" priority="40" operator="equal">
      <formula>"Alto"</formula>
    </cfRule>
    <cfRule type="cellIs" dxfId="1869" priority="41" operator="equal">
      <formula>"Moderado"</formula>
    </cfRule>
    <cfRule type="cellIs" dxfId="1868" priority="42" operator="equal">
      <formula>"Bajo"</formula>
    </cfRule>
  </conditionalFormatting>
  <conditionalFormatting sqref="Y22:Y27">
    <cfRule type="cellIs" dxfId="1867" priority="34" operator="equal">
      <formula>"Muy Alta"</formula>
    </cfRule>
    <cfRule type="cellIs" dxfId="1866" priority="35" operator="equal">
      <formula>"Alta"</formula>
    </cfRule>
    <cfRule type="cellIs" dxfId="1865" priority="36" operator="equal">
      <formula>"Media"</formula>
    </cfRule>
    <cfRule type="cellIs" dxfId="1864" priority="37" operator="equal">
      <formula>"Baja"</formula>
    </cfRule>
    <cfRule type="cellIs" dxfId="1863" priority="38" operator="equal">
      <formula>"Muy Baja"</formula>
    </cfRule>
  </conditionalFormatting>
  <conditionalFormatting sqref="AA22:AA27">
    <cfRule type="cellIs" dxfId="1862" priority="29" operator="equal">
      <formula>"Catastrófico"</formula>
    </cfRule>
    <cfRule type="cellIs" dxfId="1861" priority="30" operator="equal">
      <formula>"Mayor"</formula>
    </cfRule>
    <cfRule type="cellIs" dxfId="1860" priority="31" operator="equal">
      <formula>"Moderado"</formula>
    </cfRule>
    <cfRule type="cellIs" dxfId="1859" priority="32" operator="equal">
      <formula>"Menor"</formula>
    </cfRule>
    <cfRule type="cellIs" dxfId="1858" priority="33" operator="equal">
      <formula>"Leve"</formula>
    </cfRule>
  </conditionalFormatting>
  <conditionalFormatting sqref="AC22:AC27">
    <cfRule type="cellIs" dxfId="1857" priority="25" operator="equal">
      <formula>"Extremo"</formula>
    </cfRule>
    <cfRule type="cellIs" dxfId="1856" priority="26" operator="equal">
      <formula>"Alto"</formula>
    </cfRule>
    <cfRule type="cellIs" dxfId="1855" priority="27" operator="equal">
      <formula>"Moderado"</formula>
    </cfRule>
    <cfRule type="cellIs" dxfId="1854" priority="28" operator="equal">
      <formula>"Bajo"</formula>
    </cfRule>
  </conditionalFormatting>
  <conditionalFormatting sqref="H28">
    <cfRule type="cellIs" dxfId="1853" priority="20" operator="equal">
      <formula>"Muy Alta"</formula>
    </cfRule>
    <cfRule type="cellIs" dxfId="1852" priority="21" operator="equal">
      <formula>"Alta"</formula>
    </cfRule>
    <cfRule type="cellIs" dxfId="1851" priority="22" operator="equal">
      <formula>"Media"</formula>
    </cfRule>
    <cfRule type="cellIs" dxfId="1850" priority="23" operator="equal">
      <formula>"Baja"</formula>
    </cfRule>
    <cfRule type="cellIs" dxfId="1849" priority="24" operator="equal">
      <formula>"Muy Baja"</formula>
    </cfRule>
  </conditionalFormatting>
  <conditionalFormatting sqref="N28">
    <cfRule type="cellIs" dxfId="1848" priority="16" operator="equal">
      <formula>"Extremo"</formula>
    </cfRule>
    <cfRule type="cellIs" dxfId="1847" priority="17" operator="equal">
      <formula>"Alto"</formula>
    </cfRule>
    <cfRule type="cellIs" dxfId="1846" priority="18" operator="equal">
      <formula>"Moderado"</formula>
    </cfRule>
    <cfRule type="cellIs" dxfId="1845" priority="19" operator="equal">
      <formula>"Bajo"</formula>
    </cfRule>
  </conditionalFormatting>
  <conditionalFormatting sqref="Y28:Y33">
    <cfRule type="cellIs" dxfId="1844" priority="11" operator="equal">
      <formula>"Muy Alta"</formula>
    </cfRule>
    <cfRule type="cellIs" dxfId="1843" priority="12" operator="equal">
      <formula>"Alta"</formula>
    </cfRule>
    <cfRule type="cellIs" dxfId="1842" priority="13" operator="equal">
      <formula>"Media"</formula>
    </cfRule>
    <cfRule type="cellIs" dxfId="1841" priority="14" operator="equal">
      <formula>"Baja"</formula>
    </cfRule>
    <cfRule type="cellIs" dxfId="1840" priority="15" operator="equal">
      <formula>"Muy Baja"</formula>
    </cfRule>
  </conditionalFormatting>
  <conditionalFormatting sqref="AA28:AA33">
    <cfRule type="cellIs" dxfId="1839" priority="6" operator="equal">
      <formula>"Catastrófico"</formula>
    </cfRule>
    <cfRule type="cellIs" dxfId="1838" priority="7" operator="equal">
      <formula>"Mayor"</formula>
    </cfRule>
    <cfRule type="cellIs" dxfId="1837" priority="8" operator="equal">
      <formula>"Moderado"</formula>
    </cfRule>
    <cfRule type="cellIs" dxfId="1836" priority="9" operator="equal">
      <formula>"Menor"</formula>
    </cfRule>
    <cfRule type="cellIs" dxfId="1835" priority="10" operator="equal">
      <formula>"Leve"</formula>
    </cfRule>
  </conditionalFormatting>
  <conditionalFormatting sqref="AC28:AC33">
    <cfRule type="cellIs" dxfId="1834" priority="2" operator="equal">
      <formula>"Extremo"</formula>
    </cfRule>
    <cfRule type="cellIs" dxfId="1833" priority="3" operator="equal">
      <formula>"Alto"</formula>
    </cfRule>
    <cfRule type="cellIs" dxfId="1832" priority="4" operator="equal">
      <formula>"Moderado"</formula>
    </cfRule>
    <cfRule type="cellIs" dxfId="1831" priority="5" operator="equal">
      <formula>"Bajo"</formula>
    </cfRule>
  </conditionalFormatting>
  <conditionalFormatting sqref="K10:K33">
    <cfRule type="containsText" dxfId="1830"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Tratamiento'!#REF!),ISBLANK(AD10),ISTEXT(AD10))</xm:f>
          </x14:formula1>
          <xm:sqref>AI10:AI33</xm:sqref>
        </x14:dataValidation>
        <x14:dataValidation type="custom" allowBlank="1" showInputMessage="1" showErrorMessage="1" error="Recuerde que las acciones se generan bajo la medida de mitigar el riesgo">
          <x14:formula1>
            <xm:f>IF(OR(AD10='F:\ESCRITORIO\respaldo\anticorrupción\2023\mapas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Tratamiento'!#REF!),ISBLANK(AD10),ISTEXT(AD10))</xm:f>
          </x14:formula1>
          <xm:sqref>AH10:AH33</xm:sqref>
        </x14:dataValidation>
        <x14:dataValidation type="custom" allowBlank="1" showInputMessage="1" showErrorMessage="1" error="Recuerde que las acciones se generan bajo la medida de mitigar el riesgo">
          <x14:formula1>
            <xm:f>IF(OR(AD10='F:\ESCRITORIO\respaldo\anticorrupción\2023\mapas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Tratamiento'!#REF!),ISBLANK(AD10),ISTEXT(AD10))</xm:f>
          </x14:formula1>
          <xm:sqref>AG10:AG33</xm:sqref>
        </x14:dataValidation>
        <x14:dataValidation type="custom" allowBlank="1" showInputMessage="1" showErrorMessage="1" error="Recuerde que las acciones se generan bajo la medida de mitigar el riesgo">
          <x14:formula1>
            <xm:f>IF(OR(AD10='F:\ESCRITORIO\respaldo\anticorrupción\2023\mapas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Tratamiento'!#REF!),ISBLANK(AD10),ISTEXT(AD10))</xm:f>
          </x14:formula1>
          <xm:sqref>AF10:AF33</xm:sqref>
        </x14:dataValidation>
        <x14:dataValidation type="custom" allowBlank="1" showInputMessage="1" showErrorMessage="1" error="Recuerde que las acciones se generan bajo la medida de mitigar el riesgo">
          <x14:formula1>
            <xm:f>IF(OR(AD10='F:\ESCRITORIO\respaldo\anticorrupción\2023\mapas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Tratamiento'!#REF!,AD10='F:\ESCRITORIO\respaldo\anticorrupción\2023\mapas de riesgos por procesos\[1. Mapa_riesgos_Vr 5 - CORRUPCION APOYO A LA GESTION.xlsx]Opciones Tratamiento'!#REF!),ISBLANK(AD10),ISTEXT(AD10))</xm:f>
          </x14:formula1>
          <xm:sqref>AE10:AE33</xm:sqref>
        </x14:dataValidation>
        <x14:dataValidation type="list" allowBlank="1" showInputMessage="1" showErrorMessage="1">
          <x14:formula1>
            <xm:f>'F:\ESCRITORIO\respaldo\anticorrupción\2023\mapas de riesgos por procesos\[1. Mapa_riesgos_Vr 5 - CORRUPCION APOYO A LA GESTION.xlsx]Tabla Impacto'!#REF!</xm:f>
          </x14:formula1>
          <xm:sqref>J10:J33</xm:sqref>
        </x14:dataValidation>
        <x14:dataValidation type="list" allowBlank="1" showInputMessage="1" showErrorMessage="1">
          <x14:formula1>
            <xm:f>'F:\ESCRITORIO\respaldo\anticorrupción\2023\mapas de riesgos por procesos\[1. Mapa_riesgos_Vr 5 - CORRUPCION APOYO A LA GESTION.xlsx]Opciones Tratamiento'!#REF!</xm:f>
          </x14:formula1>
          <xm:sqref>AD10:AD33</xm:sqref>
        </x14:dataValidation>
        <x14:dataValidation type="list" allowBlank="1" showInputMessage="1" showErrorMessage="1">
          <x14:formula1>
            <xm:f>'F:\ESCRITORIO\respaldo\anticorrupción\2023\mapas de riesgos por procesos\[1. Mapa_riesgos_Vr 5 - CORRUPCION APOYO A LA GESTION.xlsx]Opciones Tratamiento'!#REF!</xm:f>
          </x14:formula1>
          <xm:sqref>B10:B33</xm:sqref>
        </x14:dataValidation>
        <x14:dataValidation type="list" allowBlank="1" showInputMessage="1" showErrorMessage="1">
          <x14:formula1>
            <xm:f>'F:\ESCRITORIO\respaldo\anticorrupción\2023\mapas de riesgos por procesos\[1. Mapa_riesgos_Vr 5 - CORRUPCION APOYO A LA GESTION.xlsx]Opciones Tratamiento'!#REF!</xm:f>
          </x14:formula1>
          <xm:sqref>F10:F33</xm:sqref>
        </x14:dataValidation>
        <x14:dataValidation type="list" allowBlank="1" showInputMessage="1" showErrorMessage="1">
          <x14:formula1>
            <xm:f>'F:\ESCRITORIO\respaldo\anticorrupción\2023\mapas de riesgos por procesos\[1. Mapa_riesgos_Vr 5 - CORRUPCION APOYO A LA GESTION.xlsx]Tabla Valoración controles'!#REF!</xm:f>
          </x14:formula1>
          <xm:sqref>W10:W33</xm:sqref>
        </x14:dataValidation>
        <x14:dataValidation type="list" allowBlank="1" showInputMessage="1" showErrorMessage="1">
          <x14:formula1>
            <xm:f>'F:\ESCRITORIO\respaldo\anticorrupción\2023\mapas de riesgos por procesos\[1. Mapa_riesgos_Vr 5 - CORRUPCION APOYO A LA GESTION.xlsx]Tabla Valoración controles'!#REF!</xm:f>
          </x14:formula1>
          <xm:sqref>V10:V33</xm:sqref>
        </x14:dataValidation>
        <x14:dataValidation type="list" allowBlank="1" showInputMessage="1" showErrorMessage="1">
          <x14:formula1>
            <xm:f>'F:\ESCRITORIO\respaldo\anticorrupción\2023\mapas de riesgos por procesos\[1. Mapa_riesgos_Vr 5 - CORRUPCION APOYO A LA GESTION.xlsx]Tabla Valoración controles'!#REF!</xm:f>
          </x14:formula1>
          <xm:sqref>U10:U33</xm:sqref>
        </x14:dataValidation>
        <x14:dataValidation type="list" allowBlank="1" showInputMessage="1" showErrorMessage="1">
          <x14:formula1>
            <xm:f>'F:\ESCRITORIO\respaldo\anticorrupción\2023\mapas de riesgos por procesos\[1. Mapa_riesgos_Vr 5 - CORRUPCION APOYO A LA GESTION.xlsx]Tabla Valoración controles'!#REF!</xm:f>
          </x14:formula1>
          <xm:sqref>S10:S33</xm:sqref>
        </x14:dataValidation>
        <x14:dataValidation type="list" allowBlank="1" showInputMessage="1" showErrorMessage="1">
          <x14:formula1>
            <xm:f>'F:\ESCRITORIO\respaldo\anticorrupción\2023\mapas de riesgos por procesos\[1. Mapa_riesgos_Vr 5 - CORRUPCION APOYO A LA GESTION.xlsx]Tabla Valoración controles'!#REF!</xm:f>
          </x14:formula1>
          <xm:sqref>R10:R33</xm:sqref>
        </x14:dataValidation>
        <x14:dataValidation type="list" allowBlank="1" showInputMessage="1" showErrorMessage="1">
          <x14:formula1>
            <xm:f>'F:\ESCRITORIO\respaldo\anticorrupción\2023\mapas de riesgos por procesos\[1. Mapa_riesgos_Vr 5 - CORRUPCION APOYO A LA GESTION.xlsx]Opciones Tratamiento'!#REF!</xm:f>
          </x14:formula1>
          <xm:sqref>AJ10:AJ11 AJ13:AJ14 AJ16:AJ17 AJ19:AJ20 AJ22:AJ23 AJ25:AJ26 AJ28:AJ29 AJ31:AJ32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
  <sheetViews>
    <sheetView workbookViewId="0">
      <selection activeCell="C10" sqref="C10"/>
    </sheetView>
  </sheetViews>
  <sheetFormatPr baseColWidth="10" defaultColWidth="11.42578125" defaultRowHeight="18" x14ac:dyDescent="0.25"/>
  <cols>
    <col min="1" max="1" width="4" style="153" bestFit="1" customWidth="1"/>
    <col min="2" max="2" width="67.85546875" style="153" customWidth="1"/>
    <col min="3" max="4" width="34.7109375" style="153" customWidth="1"/>
    <col min="5" max="5" width="55.42578125" style="7" customWidth="1"/>
    <col min="6" max="6" width="55.5703125" style="154" customWidth="1"/>
    <col min="7" max="7" width="34.42578125" style="7" customWidth="1"/>
    <col min="8" max="8" width="30.5703125" style="7" customWidth="1"/>
    <col min="9" max="9" width="28.42578125" style="7" customWidth="1"/>
    <col min="10" max="10" width="27.28515625" style="7" bestFit="1" customWidth="1"/>
    <col min="11" max="11" width="30.5703125" style="7" hidden="1" customWidth="1"/>
    <col min="12" max="14" width="30.28515625" style="7" customWidth="1"/>
    <col min="15" max="15" width="5.85546875" style="7" customWidth="1"/>
    <col min="16" max="16" width="110.85546875" style="7" customWidth="1"/>
    <col min="17" max="17" width="32.140625" style="7" customWidth="1"/>
    <col min="18" max="18" width="6.85546875" style="7" customWidth="1"/>
    <col min="19" max="19" width="5" style="7" customWidth="1"/>
    <col min="20" max="20" width="10" style="7" bestFit="1" customWidth="1"/>
    <col min="21" max="23" width="11.140625" style="7" bestFit="1" customWidth="1"/>
    <col min="24" max="24" width="8.42578125" style="7" customWidth="1"/>
    <col min="25" max="25" width="8.7109375" style="7" customWidth="1"/>
    <col min="26" max="26" width="10.42578125" style="7" customWidth="1"/>
    <col min="27" max="27" width="18.85546875" style="7" customWidth="1"/>
    <col min="28" max="28" width="21.85546875" style="7" customWidth="1"/>
    <col min="29" max="29" width="8.42578125" style="7" customWidth="1"/>
    <col min="30" max="30" width="12.5703125" style="7" customWidth="1"/>
    <col min="31" max="31" width="36.7109375" style="7" customWidth="1"/>
    <col min="32" max="32" width="18.85546875" style="7" customWidth="1"/>
    <col min="33" max="33" width="16.85546875" style="7" customWidth="1"/>
    <col min="34" max="34" width="14.85546875" style="7" customWidth="1"/>
    <col min="35" max="35" width="18.5703125" style="7" customWidth="1"/>
    <col min="36" max="36" width="21" style="7" customWidth="1"/>
    <col min="37" max="16384" width="11.42578125" style="7"/>
  </cols>
  <sheetData>
    <row r="1" spans="1:68" x14ac:dyDescent="0.25">
      <c r="A1" s="541" t="s">
        <v>0</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3"/>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row>
    <row r="2" spans="1:68" x14ac:dyDescent="0.25">
      <c r="A2" s="544"/>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row>
    <row r="3" spans="1:68" x14ac:dyDescent="0.25">
      <c r="A3" s="104"/>
      <c r="B3" s="105"/>
      <c r="C3" s="104"/>
      <c r="D3" s="104"/>
      <c r="E3" s="6"/>
      <c r="F3" s="10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row>
    <row r="4" spans="1:68" x14ac:dyDescent="0.25">
      <c r="A4" s="547" t="s">
        <v>1</v>
      </c>
      <c r="B4" s="548"/>
      <c r="C4" s="356" t="s">
        <v>236</v>
      </c>
      <c r="D4" s="357"/>
      <c r="E4" s="357"/>
      <c r="F4" s="357"/>
      <c r="G4" s="357"/>
      <c r="H4" s="357"/>
      <c r="I4" s="357"/>
      <c r="J4" s="357"/>
      <c r="K4" s="357"/>
      <c r="L4" s="357"/>
      <c r="M4" s="357"/>
      <c r="N4" s="358"/>
      <c r="O4" s="549"/>
      <c r="P4" s="549"/>
      <c r="Q4" s="549"/>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row>
    <row r="5" spans="1:68" x14ac:dyDescent="0.25">
      <c r="A5" s="547" t="s">
        <v>3</v>
      </c>
      <c r="B5" s="548"/>
      <c r="C5" s="344" t="s">
        <v>237</v>
      </c>
      <c r="D5" s="345"/>
      <c r="E5" s="345"/>
      <c r="F5" s="345"/>
      <c r="G5" s="345"/>
      <c r="H5" s="345"/>
      <c r="I5" s="345"/>
      <c r="J5" s="345"/>
      <c r="K5" s="345"/>
      <c r="L5" s="345"/>
      <c r="M5" s="345"/>
      <c r="N5" s="34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row>
    <row r="6" spans="1:68" x14ac:dyDescent="0.25">
      <c r="A6" s="547" t="s">
        <v>5</v>
      </c>
      <c r="B6" s="548"/>
      <c r="C6" s="344" t="s">
        <v>238</v>
      </c>
      <c r="D6" s="345"/>
      <c r="E6" s="345"/>
      <c r="F6" s="345"/>
      <c r="G6" s="345"/>
      <c r="H6" s="345"/>
      <c r="I6" s="345"/>
      <c r="J6" s="345"/>
      <c r="K6" s="345"/>
      <c r="L6" s="345"/>
      <c r="M6" s="345"/>
      <c r="N6" s="34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row>
    <row r="7" spans="1:68" x14ac:dyDescent="0.25">
      <c r="A7" s="538" t="s">
        <v>7</v>
      </c>
      <c r="B7" s="539"/>
      <c r="C7" s="539"/>
      <c r="D7" s="539"/>
      <c r="E7" s="539"/>
      <c r="F7" s="539"/>
      <c r="G7" s="540"/>
      <c r="H7" s="538" t="s">
        <v>8</v>
      </c>
      <c r="I7" s="539"/>
      <c r="J7" s="539"/>
      <c r="K7" s="539"/>
      <c r="L7" s="539"/>
      <c r="M7" s="539"/>
      <c r="N7" s="540"/>
      <c r="O7" s="538" t="s">
        <v>9</v>
      </c>
      <c r="P7" s="539"/>
      <c r="Q7" s="539"/>
      <c r="R7" s="539"/>
      <c r="S7" s="539"/>
      <c r="T7" s="539"/>
      <c r="U7" s="539"/>
      <c r="V7" s="539"/>
      <c r="W7" s="540"/>
      <c r="X7" s="538" t="s">
        <v>10</v>
      </c>
      <c r="Y7" s="539"/>
      <c r="Z7" s="539"/>
      <c r="AA7" s="539"/>
      <c r="AB7" s="539"/>
      <c r="AC7" s="539"/>
      <c r="AD7" s="540"/>
      <c r="AE7" s="538" t="s">
        <v>11</v>
      </c>
      <c r="AF7" s="539"/>
      <c r="AG7" s="539"/>
      <c r="AH7" s="539"/>
      <c r="AI7" s="539"/>
      <c r="AJ7" s="540"/>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row>
    <row r="8" spans="1:68" x14ac:dyDescent="0.25">
      <c r="A8" s="360" t="s">
        <v>12</v>
      </c>
      <c r="B8" s="553" t="s">
        <v>13</v>
      </c>
      <c r="C8" s="554" t="s">
        <v>14</v>
      </c>
      <c r="D8" s="554" t="s">
        <v>15</v>
      </c>
      <c r="E8" s="555" t="s">
        <v>16</v>
      </c>
      <c r="F8" s="557" t="s">
        <v>17</v>
      </c>
      <c r="G8" s="554" t="s">
        <v>18</v>
      </c>
      <c r="H8" s="558" t="s">
        <v>19</v>
      </c>
      <c r="I8" s="551" t="s">
        <v>20</v>
      </c>
      <c r="J8" s="557" t="s">
        <v>21</v>
      </c>
      <c r="K8" s="557" t="s">
        <v>22</v>
      </c>
      <c r="L8" s="550" t="s">
        <v>23</v>
      </c>
      <c r="M8" s="551" t="s">
        <v>20</v>
      </c>
      <c r="N8" s="554" t="s">
        <v>24</v>
      </c>
      <c r="O8" s="563" t="s">
        <v>25</v>
      </c>
      <c r="P8" s="552" t="s">
        <v>26</v>
      </c>
      <c r="Q8" s="557" t="s">
        <v>27</v>
      </c>
      <c r="R8" s="552" t="s">
        <v>28</v>
      </c>
      <c r="S8" s="552"/>
      <c r="T8" s="552"/>
      <c r="U8" s="552"/>
      <c r="V8" s="552"/>
      <c r="W8" s="552"/>
      <c r="X8" s="559" t="s">
        <v>29</v>
      </c>
      <c r="Y8" s="559" t="s">
        <v>30</v>
      </c>
      <c r="Z8" s="559" t="s">
        <v>20</v>
      </c>
      <c r="AA8" s="559" t="s">
        <v>31</v>
      </c>
      <c r="AB8" s="559" t="s">
        <v>20</v>
      </c>
      <c r="AC8" s="559" t="s">
        <v>32</v>
      </c>
      <c r="AD8" s="563" t="s">
        <v>33</v>
      </c>
      <c r="AE8" s="552" t="s">
        <v>11</v>
      </c>
      <c r="AF8" s="552" t="s">
        <v>34</v>
      </c>
      <c r="AG8" s="552" t="s">
        <v>35</v>
      </c>
      <c r="AH8" s="552" t="s">
        <v>36</v>
      </c>
      <c r="AI8" s="552" t="s">
        <v>37</v>
      </c>
      <c r="AJ8" s="552" t="s">
        <v>38</v>
      </c>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row>
    <row r="9" spans="1:68" s="110" customFormat="1" ht="98.25" x14ac:dyDescent="0.25">
      <c r="A9" s="361"/>
      <c r="B9" s="553"/>
      <c r="C9" s="552"/>
      <c r="D9" s="552"/>
      <c r="E9" s="556"/>
      <c r="F9" s="554"/>
      <c r="G9" s="552"/>
      <c r="H9" s="554"/>
      <c r="I9" s="544"/>
      <c r="J9" s="554"/>
      <c r="K9" s="554"/>
      <c r="L9" s="544"/>
      <c r="M9" s="544"/>
      <c r="N9" s="552"/>
      <c r="O9" s="564"/>
      <c r="P9" s="552"/>
      <c r="Q9" s="554"/>
      <c r="R9" s="107" t="s">
        <v>39</v>
      </c>
      <c r="S9" s="107" t="s">
        <v>40</v>
      </c>
      <c r="T9" s="107" t="s">
        <v>41</v>
      </c>
      <c r="U9" s="108" t="s">
        <v>42</v>
      </c>
      <c r="V9" s="108" t="s">
        <v>43</v>
      </c>
      <c r="W9" s="108" t="s">
        <v>44</v>
      </c>
      <c r="X9" s="559"/>
      <c r="Y9" s="559"/>
      <c r="Z9" s="559"/>
      <c r="AA9" s="559"/>
      <c r="AB9" s="559"/>
      <c r="AC9" s="559"/>
      <c r="AD9" s="564"/>
      <c r="AE9" s="552"/>
      <c r="AF9" s="552"/>
      <c r="AG9" s="552"/>
      <c r="AH9" s="552"/>
      <c r="AI9" s="552"/>
      <c r="AJ9" s="552"/>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row>
    <row r="10" spans="1:68" s="134" customFormat="1" ht="180" x14ac:dyDescent="0.25">
      <c r="A10" s="111">
        <v>1</v>
      </c>
      <c r="B10" s="112" t="s">
        <v>132</v>
      </c>
      <c r="C10" s="112" t="s">
        <v>239</v>
      </c>
      <c r="D10" s="112" t="s">
        <v>240</v>
      </c>
      <c r="E10" s="113" t="s">
        <v>241</v>
      </c>
      <c r="F10" s="112" t="s">
        <v>49</v>
      </c>
      <c r="G10" s="114">
        <v>6</v>
      </c>
      <c r="H10" s="115" t="str">
        <f>IF(G10&lt;=0,"",IF(G10&lt;=2,"Muy Baja",IF(G10&lt;=24,"Baja",IF(G10&lt;=500,"Media",IF(G10&lt;=5000,"Alta","Muy Alta")))))</f>
        <v>Baja</v>
      </c>
      <c r="I10" s="116">
        <f>IF(H10="","",IF(H10="Muy Baja",0.2,IF(H10="Baja",0.4,IF(H10="Media",0.6,IF(H10="Alta",0.8,IF(H10="Muy Alta",1,))))))</f>
        <v>0.4</v>
      </c>
      <c r="J10" s="117" t="s">
        <v>86</v>
      </c>
      <c r="K10" s="116" t="str">
        <f>IF(NOT(ISERROR(MATCH(J10,'[5]Tabla Impacto'!$B$221:$B$223,0))),'[5]Tabla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115" t="str">
        <f>IF(OR(K10='[5]Tabla Impacto'!$C$11,K10='[5]Tabla Impacto'!$D$11),"Leve",IF(OR(K10='[5]Tabla Impacto'!$C$12,K10='[5]Tabla Impacto'!$D$12),"Menor",IF(OR(K10='[5]Tabla Impacto'!$C$13,K10='[5]Tabla Impacto'!$D$13),"Moderado",IF(OR(K10='[5]Tabla Impacto'!$C$14,K10='[5]Tabla Impacto'!$D$14),"Mayor",IF(OR(K10='[5]Tabla Impacto'!$C$15,K10='[5]Tabla Impacto'!$D$15),"Catastrófico","")))))</f>
        <v>Mayor</v>
      </c>
      <c r="M10" s="116">
        <f>IF(L10="","",IF(L10="Leve",0.2,IF(L10="Menor",0.4,IF(L10="Moderado",0.6,IF(L10="Mayor",0.8,IF(L10="Catastrófico",1,))))))</f>
        <v>0.8</v>
      </c>
      <c r="N10" s="11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19">
        <v>3</v>
      </c>
      <c r="P10" s="120" t="s">
        <v>242</v>
      </c>
      <c r="Q10" s="121" t="str">
        <f>IF(OR(R10="Preventivo",R10="Detectivo"),"Probabilidad",IF(R10="Correctivo","Impacto",""))</f>
        <v>Probabilidad</v>
      </c>
      <c r="R10" s="122" t="s">
        <v>52</v>
      </c>
      <c r="S10" s="122" t="s">
        <v>53</v>
      </c>
      <c r="T10" s="123" t="str">
        <f>IF(AND(R10="Preventivo",S10="Automático"),"50%",IF(AND(R10="Preventivo",S10="Manual"),"40%",IF(AND(R10="Detectivo",S10="Automático"),"40%",IF(AND(R10="Detectivo",S10="Manual"),"30%",IF(AND(R10="Correctivo",S10="Automático"),"35%",IF(AND(R10="Correctivo",S10="Manual"),"25%",""))))))</f>
        <v>40%</v>
      </c>
      <c r="U10" s="122" t="s">
        <v>54</v>
      </c>
      <c r="V10" s="122" t="s">
        <v>141</v>
      </c>
      <c r="W10" s="122" t="s">
        <v>56</v>
      </c>
      <c r="X10" s="124">
        <f>IFERROR(IF(Q10="Probabilidad",(I10-(+I10*T10)),IF(Q10="Impacto",I10,"")),"")</f>
        <v>0.24</v>
      </c>
      <c r="Y10" s="125" t="str">
        <f>IFERROR(IF(X10="","",IF(X10&lt;=0.2,"Muy Baja",IF(X10&lt;=0.4,"Baja",IF(X10&lt;=0.6,"Media",IF(X10&lt;=0.8,"Alta","Muy Alta"))))),"")</f>
        <v>Baja</v>
      </c>
      <c r="Z10" s="126">
        <f>+X10</f>
        <v>0.24</v>
      </c>
      <c r="AA10" s="125" t="str">
        <f>IFERROR(IF(AB10="","",IF(AB10&lt;=0.2,"Leve",IF(AB10&lt;=0.4,"Menor",IF(AB10&lt;=0.6,"Moderado",IF(AB10&lt;=0.8,"Mayor","Catastrófico"))))),"")</f>
        <v>Mayor</v>
      </c>
      <c r="AB10" s="127">
        <f>IFERROR(IF(Q10="Impacto",(M10-(+M10*T10)),IF(Q10="Probabilidad",M10,"")),"")</f>
        <v>0.8</v>
      </c>
      <c r="AC10" s="128"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29" t="s">
        <v>142</v>
      </c>
      <c r="AE10" s="130"/>
      <c r="AF10" s="131"/>
      <c r="AG10" s="132"/>
      <c r="AH10" s="132"/>
      <c r="AI10" s="130"/>
      <c r="AJ10" s="131"/>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row>
    <row r="11" spans="1:68" ht="126" x14ac:dyDescent="0.25">
      <c r="A11" s="135">
        <v>2</v>
      </c>
      <c r="B11" s="136" t="s">
        <v>132</v>
      </c>
      <c r="C11" s="136" t="s">
        <v>243</v>
      </c>
      <c r="D11" s="136" t="s">
        <v>244</v>
      </c>
      <c r="E11" s="137" t="s">
        <v>245</v>
      </c>
      <c r="F11" s="136" t="s">
        <v>136</v>
      </c>
      <c r="G11" s="138">
        <v>2</v>
      </c>
      <c r="H11" s="115" t="str">
        <f>IF(G11&lt;=0,"",IF(G11&lt;=2,"Muy Baja",IF(G11&lt;=24,"Baja",IF(G11&lt;=500,"Media",IF(G11&lt;=5000,"Alta","Muy Alta")))))</f>
        <v>Muy Baja</v>
      </c>
      <c r="I11" s="116">
        <f>IF(H11="","",IF(H11="Muy Baja",0.2,IF(H11="Baja",0.4,IF(H11="Media",0.6,IF(H11="Alta",0.8,IF(H11="Muy Alta",1,))))))</f>
        <v>0.2</v>
      </c>
      <c r="J11" s="139" t="s">
        <v>86</v>
      </c>
      <c r="K11" s="140" t="str">
        <f ca="1">IF(NOT(ISERROR(MATCH(J11,_xlfn.ANCHORARRAY(#REF!),0))),#REF!&amp;"Por favor no seleccionar los criterios de impacto",J11)</f>
        <v xml:space="preserve">     El riesgo afecta la imagen de de la entidad con efecto publicitario sostenido a nivel de sector administrativo, nivel departamental o municipal</v>
      </c>
      <c r="L11" s="115" t="str">
        <f ca="1">IF(OR(K11='[5]Tabla Impacto'!$C$11,K11='[5]Tabla Impacto'!$D$11),"Leve",IF(OR(K11='[5]Tabla Impacto'!$C$12,K11='[5]Tabla Impacto'!$D$12),"Menor",IF(OR(K11='[5]Tabla Impacto'!$C$13,K11='[5]Tabla Impacto'!$D$13),"Moderado",IF(OR(K11='[5]Tabla Impacto'!$C$14,K11='[5]Tabla Impacto'!$D$14),"Mayor",IF(OR(K11='[5]Tabla Impacto'!$C$15,K11='[5]Tabla Impacto'!$D$15),"Catastrófico","")))))</f>
        <v>Mayor</v>
      </c>
      <c r="M11" s="116">
        <f ca="1">IF(L11="","",IF(L11="Leve",0.2,IF(L11="Menor",0.4,IF(L11="Moderado",0.6,IF(L11="Mayor",0.8,IF(L11="Catastrófico",1,))))))</f>
        <v>0.8</v>
      </c>
      <c r="N11" s="118" t="str">
        <f ca="1">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Alto</v>
      </c>
      <c r="O11" s="119">
        <v>3</v>
      </c>
      <c r="P11" s="120" t="s">
        <v>246</v>
      </c>
      <c r="Q11" s="121" t="str">
        <f>IF(OR(R11="Preventivo",R11="Detectivo"),"Probabilidad",IF(R11="Correctivo","Impacto",""))</f>
        <v>Probabilidad</v>
      </c>
      <c r="R11" s="122" t="s">
        <v>52</v>
      </c>
      <c r="S11" s="122" t="s">
        <v>53</v>
      </c>
      <c r="T11" s="123" t="str">
        <f>IF(AND(R11="Preventivo",S11="Automático"),"50%",IF(AND(R11="Preventivo",S11="Manual"),"40%",IF(AND(R11="Detectivo",S11="Automático"),"40%",IF(AND(R11="Detectivo",S11="Manual"),"30%",IF(AND(R11="Correctivo",S11="Automático"),"35%",IF(AND(R11="Correctivo",S11="Manual"),"25%",""))))))</f>
        <v>40%</v>
      </c>
      <c r="U11" s="122" t="s">
        <v>54</v>
      </c>
      <c r="V11" s="122" t="s">
        <v>141</v>
      </c>
      <c r="W11" s="122" t="s">
        <v>56</v>
      </c>
      <c r="X11" s="124">
        <f>IFERROR(IF(Q11="Probabilidad",(I11-(+I11*T11)),IF(Q11="Impacto",I11,"")),"")</f>
        <v>0.12</v>
      </c>
      <c r="Y11" s="125" t="str">
        <f>IFERROR(IF(X11="","",IF(X11&lt;=0.2,"Muy Baja",IF(X11&lt;=0.4,"Baja",IF(X11&lt;=0.6,"Media",IF(X11&lt;=0.8,"Alta","Muy Alta"))))),"")</f>
        <v>Muy Baja</v>
      </c>
      <c r="Z11" s="126">
        <f>+X11</f>
        <v>0.12</v>
      </c>
      <c r="AA11" s="125" t="str">
        <f ca="1">IFERROR(IF(AB11="","",IF(AB11&lt;=0.2,"Leve",IF(AB11&lt;=0.4,"Menor",IF(AB11&lt;=0.6,"Moderado",IF(AB11&lt;=0.8,"Mayor","Catastrófico"))))),"")</f>
        <v>Mayor</v>
      </c>
      <c r="AB11" s="127">
        <f ca="1">IFERROR(IF(Q11="Impacto",(M11-(+M11*T11)),IF(Q11="Probabilidad",M11,"")),"")</f>
        <v>0.8</v>
      </c>
      <c r="AC11" s="128" t="str">
        <f ca="1">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29" t="s">
        <v>142</v>
      </c>
      <c r="AE11" s="130"/>
      <c r="AF11" s="131"/>
      <c r="AG11" s="132"/>
      <c r="AH11" s="132"/>
      <c r="AI11" s="130"/>
      <c r="AJ11" s="131"/>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row>
    <row r="12" spans="1:68" x14ac:dyDescent="0.25">
      <c r="A12" s="135"/>
      <c r="B12" s="136"/>
      <c r="C12" s="136"/>
      <c r="D12" s="136"/>
      <c r="E12" s="137"/>
      <c r="F12" s="136"/>
      <c r="G12" s="138"/>
      <c r="H12" s="141"/>
      <c r="I12" s="140"/>
      <c r="J12" s="139"/>
      <c r="K12" s="140">
        <f ca="1">IF(NOT(ISERROR(MATCH(J12,_xlfn.ANCHORARRAY(#REF!),0))),#REF!&amp;"Por favor no seleccionar los criterios de impacto",J12)</f>
        <v>0</v>
      </c>
      <c r="L12" s="141"/>
      <c r="M12" s="140"/>
      <c r="N12" s="142"/>
      <c r="O12" s="119"/>
      <c r="P12" s="120"/>
      <c r="Q12" s="121"/>
      <c r="R12" s="122"/>
      <c r="S12" s="122"/>
      <c r="T12" s="123"/>
      <c r="U12" s="122"/>
      <c r="V12" s="122"/>
      <c r="W12" s="122"/>
      <c r="X12" s="124"/>
      <c r="Y12" s="125"/>
      <c r="Z12" s="126"/>
      <c r="AA12" s="125"/>
      <c r="AB12" s="126"/>
      <c r="AC12" s="128"/>
      <c r="AD12" s="129"/>
      <c r="AE12" s="130"/>
      <c r="AF12" s="131"/>
      <c r="AG12" s="132"/>
      <c r="AH12" s="132"/>
      <c r="AI12" s="130"/>
      <c r="AJ12" s="131"/>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row>
    <row r="13" spans="1:68" x14ac:dyDescent="0.25">
      <c r="A13" s="143"/>
      <c r="B13" s="144"/>
      <c r="C13" s="144"/>
      <c r="D13" s="144"/>
      <c r="E13" s="145"/>
      <c r="F13" s="144"/>
      <c r="G13" s="146"/>
      <c r="H13" s="147"/>
      <c r="I13" s="148"/>
      <c r="J13" s="149"/>
      <c r="K13" s="148">
        <f ca="1">IF(NOT(ISERROR(MATCH(J13,_xlfn.ANCHORARRAY(#REF!),0))),#REF!&amp;"Por favor no seleccionar los criterios de impacto",J13)</f>
        <v>0</v>
      </c>
      <c r="L13" s="147"/>
      <c r="M13" s="148"/>
      <c r="N13" s="150"/>
      <c r="O13" s="119"/>
      <c r="P13" s="120"/>
      <c r="Q13" s="121"/>
      <c r="R13" s="122"/>
      <c r="S13" s="122"/>
      <c r="T13" s="123"/>
      <c r="U13" s="122"/>
      <c r="V13" s="122"/>
      <c r="W13" s="122"/>
      <c r="X13" s="124"/>
      <c r="Y13" s="125"/>
      <c r="Z13" s="126"/>
      <c r="AA13" s="125"/>
      <c r="AB13" s="126"/>
      <c r="AC13" s="128"/>
      <c r="AD13" s="129"/>
      <c r="AE13" s="130"/>
      <c r="AF13" s="131"/>
      <c r="AG13" s="132"/>
      <c r="AH13" s="132"/>
      <c r="AI13" s="130"/>
      <c r="AJ13" s="131"/>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row>
    <row r="14" spans="1:68" x14ac:dyDescent="0.25">
      <c r="A14" s="151"/>
      <c r="B14" s="560" t="s">
        <v>247</v>
      </c>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2"/>
    </row>
    <row r="16" spans="1:68" x14ac:dyDescent="0.25">
      <c r="A16" s="7"/>
      <c r="B16" s="152" t="s">
        <v>129</v>
      </c>
      <c r="C16" s="7"/>
      <c r="D16" s="7"/>
      <c r="F16" s="7"/>
    </row>
  </sheetData>
  <mergeCells count="45">
    <mergeCell ref="AJ8:AJ9"/>
    <mergeCell ref="B14:AJ14"/>
    <mergeCell ref="AA8:AA9"/>
    <mergeCell ref="AB8:AB9"/>
    <mergeCell ref="AC8:AC9"/>
    <mergeCell ref="AD8:AD9"/>
    <mergeCell ref="AE8:AE9"/>
    <mergeCell ref="AF8:AF9"/>
    <mergeCell ref="P8:P9"/>
    <mergeCell ref="Q8:Q9"/>
    <mergeCell ref="R8:W8"/>
    <mergeCell ref="X8:X9"/>
    <mergeCell ref="Y8:Y9"/>
    <mergeCell ref="N8:N9"/>
    <mergeCell ref="O8:O9"/>
    <mergeCell ref="AG8:AG9"/>
    <mergeCell ref="AH8:AH9"/>
    <mergeCell ref="AI8:AI9"/>
    <mergeCell ref="AE7:AJ7"/>
    <mergeCell ref="A8:A9"/>
    <mergeCell ref="B8:B9"/>
    <mergeCell ref="C8:C9"/>
    <mergeCell ref="D8:D9"/>
    <mergeCell ref="E8:E9"/>
    <mergeCell ref="F8:F9"/>
    <mergeCell ref="G8:G9"/>
    <mergeCell ref="H8:H9"/>
    <mergeCell ref="I8:I9"/>
    <mergeCell ref="X7:AD7"/>
    <mergeCell ref="Z8:Z9"/>
    <mergeCell ref="J8:J9"/>
    <mergeCell ref="K8:K9"/>
    <mergeCell ref="L8:L9"/>
    <mergeCell ref="M8:M9"/>
    <mergeCell ref="A6:B6"/>
    <mergeCell ref="C6:N6"/>
    <mergeCell ref="A7:G7"/>
    <mergeCell ref="H7:N7"/>
    <mergeCell ref="O7:W7"/>
    <mergeCell ref="A1:AJ2"/>
    <mergeCell ref="A4:B4"/>
    <mergeCell ref="C4:N4"/>
    <mergeCell ref="O4:Q4"/>
    <mergeCell ref="A5:B5"/>
    <mergeCell ref="C5:N5"/>
  </mergeCells>
  <conditionalFormatting sqref="H10 Y10:Y13">
    <cfRule type="cellIs" dxfId="1829" priority="25" operator="equal">
      <formula>"Muy Alta"</formula>
    </cfRule>
    <cfRule type="cellIs" dxfId="1828" priority="26" operator="equal">
      <formula>"Alta"</formula>
    </cfRule>
    <cfRule type="cellIs" dxfId="1827" priority="27" operator="equal">
      <formula>"Media"</formula>
    </cfRule>
    <cfRule type="cellIs" dxfId="1826" priority="28" operator="equal">
      <formula>"Baja"</formula>
    </cfRule>
    <cfRule type="cellIs" dxfId="1825" priority="29" operator="equal">
      <formula>"Muy Baja"</formula>
    </cfRule>
  </conditionalFormatting>
  <conditionalFormatting sqref="L10 AA10:AA13">
    <cfRule type="cellIs" dxfId="1824" priority="20" operator="equal">
      <formula>"Catastrófico"</formula>
    </cfRule>
    <cfRule type="cellIs" dxfId="1823" priority="21" operator="equal">
      <formula>"Mayor"</formula>
    </cfRule>
    <cfRule type="cellIs" dxfId="1822" priority="22" operator="equal">
      <formula>"Moderado"</formula>
    </cfRule>
    <cfRule type="cellIs" dxfId="1821" priority="23" operator="equal">
      <formula>"Menor"</formula>
    </cfRule>
    <cfRule type="cellIs" dxfId="1820" priority="24" operator="equal">
      <formula>"Leve"</formula>
    </cfRule>
  </conditionalFormatting>
  <conditionalFormatting sqref="N10 AC10:AC13">
    <cfRule type="cellIs" dxfId="1819" priority="16" operator="equal">
      <formula>"Extremo"</formula>
    </cfRule>
    <cfRule type="cellIs" dxfId="1818" priority="17" operator="equal">
      <formula>"Alto"</formula>
    </cfRule>
    <cfRule type="cellIs" dxfId="1817" priority="18" operator="equal">
      <formula>"Moderado"</formula>
    </cfRule>
    <cfRule type="cellIs" dxfId="1816" priority="19" operator="equal">
      <formula>"Bajo"</formula>
    </cfRule>
  </conditionalFormatting>
  <conditionalFormatting sqref="K10:K13">
    <cfRule type="containsText" dxfId="1815" priority="15" operator="containsText" text="❌">
      <formula>NOT(ISERROR(SEARCH("❌",K10)))</formula>
    </cfRule>
  </conditionalFormatting>
  <conditionalFormatting sqref="H11">
    <cfRule type="cellIs" dxfId="1814" priority="10" operator="equal">
      <formula>"Muy Alta"</formula>
    </cfRule>
    <cfRule type="cellIs" dxfId="1813" priority="11" operator="equal">
      <formula>"Alta"</formula>
    </cfRule>
    <cfRule type="cellIs" dxfId="1812" priority="12" operator="equal">
      <formula>"Media"</formula>
    </cfRule>
    <cfRule type="cellIs" dxfId="1811" priority="13" operator="equal">
      <formula>"Baja"</formula>
    </cfRule>
    <cfRule type="cellIs" dxfId="1810" priority="14" operator="equal">
      <formula>"Muy Baja"</formula>
    </cfRule>
  </conditionalFormatting>
  <conditionalFormatting sqref="L11">
    <cfRule type="cellIs" dxfId="1809" priority="5" operator="equal">
      <formula>"Catastrófico"</formula>
    </cfRule>
    <cfRule type="cellIs" dxfId="1808" priority="6" operator="equal">
      <formula>"Mayor"</formula>
    </cfRule>
    <cfRule type="cellIs" dxfId="1807" priority="7" operator="equal">
      <formula>"Moderado"</formula>
    </cfRule>
    <cfRule type="cellIs" dxfId="1806" priority="8" operator="equal">
      <formula>"Menor"</formula>
    </cfRule>
    <cfRule type="cellIs" dxfId="1805" priority="9" operator="equal">
      <formula>"Leve"</formula>
    </cfRule>
  </conditionalFormatting>
  <conditionalFormatting sqref="N11">
    <cfRule type="cellIs" dxfId="1804" priority="1" operator="equal">
      <formula>"Extremo"</formula>
    </cfRule>
    <cfRule type="cellIs" dxfId="1803" priority="2" operator="equal">
      <formula>"Alto"</formula>
    </cfRule>
    <cfRule type="cellIs" dxfId="1802" priority="3" operator="equal">
      <formula>"Moderado"</formula>
    </cfRule>
    <cfRule type="cellIs" dxfId="1801" priority="4" operator="equal">
      <formula>"Bajo"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Tratamiento'!#REF!),ISBLANK(AD10),ISTEXT(AD10))</xm:f>
          </x14:formula1>
          <xm:sqref>AF10:AF13</xm:sqref>
        </x14:dataValidation>
        <x14:dataValidation type="custom" allowBlank="1" showInputMessage="1" showErrorMessage="1" error="Recuerde que las acciones se generan bajo la medida de mitigar el riesgo">
          <x14:formula1>
            <xm:f>IF(OR(AD10='F:\ESCRITORIO\respaldo\anticorrupción\2023\mapas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Tratamiento'!#REF!),ISBLANK(AD10),ISTEXT(AD10))</xm:f>
          </x14:formula1>
          <xm:sqref>AE10:AE13</xm:sqref>
        </x14:dataValidation>
        <x14:dataValidation type="custom" allowBlank="1" showInputMessage="1" showErrorMessage="1" error="Recuerde que las acciones se generan bajo la medida de mitigar el riesgo">
          <x14:formula1>
            <xm:f>IF(OR(AD10='F:\ESCRITORIO\respaldo\anticorrupción\2023\mapas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Tratamiento'!#REF!),ISBLANK(AD10),ISTEXT(AD10))</xm:f>
          </x14:formula1>
          <xm:sqref>AG10:AG13</xm:sqref>
        </x14:dataValidation>
        <x14:dataValidation type="custom" allowBlank="1" showInputMessage="1" showErrorMessage="1" error="Recuerde que las acciones se generan bajo la medida de mitigar el riesgo">
          <x14:formula1>
            <xm:f>IF(OR(AD10='F:\ESCRITORIO\respaldo\anticorrupción\2023\mapas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Tratamiento'!#REF!),ISBLANK(AD10),ISTEXT(AD10))</xm:f>
          </x14:formula1>
          <xm:sqref>AI10:AI13</xm:sqref>
        </x14:dataValidation>
        <x14:dataValidation type="custom" allowBlank="1" showInputMessage="1" showErrorMessage="1" error="Recuerde que las acciones se generan bajo la medida de mitigar el riesgo">
          <x14:formula1>
            <xm:f>IF(OR(AD10='F:\ESCRITORIO\respaldo\anticorrupción\2023\mapas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Tratamiento'!#REF!,AD10='F:\ESCRITORIO\respaldo\anticorrupción\2023\mapas de riesgos por procesos\[gestion de la infraestructura Matriz_mapa_riesgos 2023-GT.xlsx]Opciones Tratamiento'!#REF!),ISBLANK(AD10),ISTEXT(AD10))</xm:f>
          </x14:formula1>
          <xm:sqref>AH10:AH13</xm:sqref>
        </x14:dataValidation>
        <x14:dataValidation type="list" allowBlank="1" showInputMessage="1" showErrorMessage="1">
          <x14:formula1>
            <xm:f>'F:\ESCRITORIO\respaldo\anticorrupción\2023\mapas de riesgos por procesos\[gestion de la infraestructura Matriz_mapa_riesgos 2023-GT.xlsx]Tabla Impacto'!#REF!</xm:f>
          </x14:formula1>
          <xm:sqref>J10:J13</xm:sqref>
        </x14:dataValidation>
        <x14:dataValidation type="list" allowBlank="1" showInputMessage="1" showErrorMessage="1">
          <x14:formula1>
            <xm:f>'F:\ESCRITORIO\respaldo\anticorrupción\2023\mapas de riesgos por procesos\[gestion de la infraestructura Matriz_mapa_riesgos 2023-GT.xlsx]Opciones Tratamiento'!#REF!</xm:f>
          </x14:formula1>
          <xm:sqref>AD10:AD13</xm:sqref>
        </x14:dataValidation>
        <x14:dataValidation type="list" allowBlank="1" showInputMessage="1" showErrorMessage="1">
          <x14:formula1>
            <xm:f>'F:\ESCRITORIO\respaldo\anticorrupción\2023\mapas de riesgos por procesos\[gestion de la infraestructura Matriz_mapa_riesgos 2023-GT.xlsx]Opciones Tratamiento'!#REF!</xm:f>
          </x14:formula1>
          <xm:sqref>B10:B13</xm:sqref>
        </x14:dataValidation>
        <x14:dataValidation type="list" allowBlank="1" showInputMessage="1" showErrorMessage="1">
          <x14:formula1>
            <xm:f>'F:\ESCRITORIO\respaldo\anticorrupción\2023\mapas de riesgos por procesos\[gestion de la infraestructura Matriz_mapa_riesgos 2023-GT.xlsx]Opciones Tratamiento'!#REF!</xm:f>
          </x14:formula1>
          <xm:sqref>F10:F13</xm:sqref>
        </x14:dataValidation>
        <x14:dataValidation type="list" allowBlank="1" showInputMessage="1" showErrorMessage="1">
          <x14:formula1>
            <xm:f>'F:\ESCRITORIO\respaldo\anticorrupción\2023\mapas de riesgos por procesos\[gestion de la infraestructura Matriz_mapa_riesgos 2023-GT.xlsx]Tabla Valoración controles'!#REF!</xm:f>
          </x14:formula1>
          <xm:sqref>W10:W13</xm:sqref>
        </x14:dataValidation>
        <x14:dataValidation type="list" allowBlank="1" showInputMessage="1" showErrorMessage="1">
          <x14:formula1>
            <xm:f>'F:\ESCRITORIO\respaldo\anticorrupción\2023\mapas de riesgos por procesos\[gestion de la infraestructura Matriz_mapa_riesgos 2023-GT.xlsx]Tabla Valoración controles'!#REF!</xm:f>
          </x14:formula1>
          <xm:sqref>V10:V13</xm:sqref>
        </x14:dataValidation>
        <x14:dataValidation type="list" allowBlank="1" showInputMessage="1" showErrorMessage="1">
          <x14:formula1>
            <xm:f>'F:\ESCRITORIO\respaldo\anticorrupción\2023\mapas de riesgos por procesos\[gestion de la infraestructura Matriz_mapa_riesgos 2023-GT.xlsx]Tabla Valoración controles'!#REF!</xm:f>
          </x14:formula1>
          <xm:sqref>U10:U13</xm:sqref>
        </x14:dataValidation>
        <x14:dataValidation type="list" allowBlank="1" showInputMessage="1" showErrorMessage="1">
          <x14:formula1>
            <xm:f>'F:\ESCRITORIO\respaldo\anticorrupción\2023\mapas de riesgos por procesos\[gestion de la infraestructura Matriz_mapa_riesgos 2023-GT.xlsx]Tabla Valoración controles'!#REF!</xm:f>
          </x14:formula1>
          <xm:sqref>S10:S13</xm:sqref>
        </x14:dataValidation>
        <x14:dataValidation type="list" allowBlank="1" showInputMessage="1" showErrorMessage="1">
          <x14:formula1>
            <xm:f>'F:\ESCRITORIO\respaldo\anticorrupción\2023\mapas de riesgos por procesos\[gestion de la infraestructura Matriz_mapa_riesgos 2023-GT.xlsx]Tabla Valoración controles'!#REF!</xm:f>
          </x14:formula1>
          <xm:sqref>R10:R13</xm:sqref>
        </x14:dataValidation>
        <x14:dataValidation type="list" allowBlank="1" showInputMessage="1" showErrorMessage="1">
          <x14:formula1>
            <xm:f>'F:\ESCRITORIO\respaldo\anticorrupción\2023\mapas de riesgos por procesos\[gestion de la infraestructura Matriz_mapa_riesgos 2023-GT.xlsx]Opciones Tratamiento'!#REF!</xm:f>
          </x14:formula1>
          <xm:sqref>AJ10:AJ12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94"/>
  <sheetViews>
    <sheetView topLeftCell="AD7" workbookViewId="0">
      <selection activeCell="D8" sqref="D8:D9"/>
    </sheetView>
  </sheetViews>
  <sheetFormatPr baseColWidth="10" defaultColWidth="14.42578125" defaultRowHeight="15" x14ac:dyDescent="0.25"/>
  <cols>
    <col min="1" max="1" width="4" customWidth="1"/>
    <col min="2" max="2" width="67.85546875" customWidth="1"/>
    <col min="3" max="4" width="34.7109375" customWidth="1"/>
    <col min="5" max="5" width="115.85546875" customWidth="1"/>
    <col min="6" max="6" width="55.5703125" customWidth="1"/>
    <col min="7" max="7" width="34.42578125" customWidth="1"/>
    <col min="8" max="8" width="30.5703125" customWidth="1"/>
    <col min="9" max="9" width="28.42578125" customWidth="1"/>
    <col min="10" max="10" width="27.28515625" customWidth="1"/>
    <col min="11" max="11" width="25.7109375" customWidth="1"/>
    <col min="12" max="14" width="30.28515625" customWidth="1"/>
    <col min="15" max="15" width="5.85546875" customWidth="1"/>
    <col min="16" max="16" width="110.85546875" customWidth="1"/>
    <col min="17" max="17" width="32.140625" customWidth="1"/>
    <col min="18" max="18" width="6.85546875" customWidth="1"/>
    <col min="19" max="19" width="5" customWidth="1"/>
    <col min="20" max="20" width="10" customWidth="1"/>
    <col min="21" max="23" width="11.140625" customWidth="1"/>
    <col min="24" max="24" width="15.7109375" customWidth="1"/>
    <col min="25" max="25" width="8.7109375" customWidth="1"/>
    <col min="26" max="26" width="24.7109375" customWidth="1"/>
    <col min="27" max="27" width="18.85546875" customWidth="1"/>
    <col min="28" max="28" width="21.85546875" customWidth="1"/>
    <col min="29" max="29" width="8.42578125" customWidth="1"/>
    <col min="30" max="30" width="12.5703125" customWidth="1"/>
    <col min="31" max="31" width="36.7109375" customWidth="1"/>
    <col min="32" max="32" width="18.85546875" customWidth="1"/>
    <col min="33" max="33" width="16.85546875" customWidth="1"/>
    <col min="34" max="34" width="14.85546875" customWidth="1"/>
    <col min="35" max="35" width="18.5703125" customWidth="1"/>
    <col min="36" max="36" width="21" customWidth="1"/>
    <col min="37" max="56" width="11.42578125" customWidth="1"/>
  </cols>
  <sheetData>
    <row r="1" spans="1:56" ht="16.5" customHeight="1" x14ac:dyDescent="0.3">
      <c r="A1" s="570" t="s">
        <v>0</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2"/>
      <c r="AK1" s="218"/>
      <c r="AL1" s="218"/>
      <c r="AM1" s="218"/>
      <c r="AN1" s="218"/>
      <c r="AO1" s="218"/>
      <c r="AP1" s="218"/>
      <c r="AQ1" s="218"/>
      <c r="AR1" s="218"/>
      <c r="AS1" s="218"/>
      <c r="AT1" s="218"/>
      <c r="AU1" s="218"/>
      <c r="AV1" s="218"/>
      <c r="AW1" s="218"/>
      <c r="AX1" s="218"/>
      <c r="AY1" s="218"/>
      <c r="AZ1" s="218"/>
      <c r="BA1" s="218"/>
      <c r="BB1" s="218"/>
      <c r="BC1" s="218"/>
      <c r="BD1" s="218"/>
    </row>
    <row r="2" spans="1:56" ht="24" customHeight="1" x14ac:dyDescent="0.3">
      <c r="A2" s="573"/>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5"/>
      <c r="AK2" s="218"/>
      <c r="AL2" s="218"/>
      <c r="AM2" s="218"/>
      <c r="AN2" s="218"/>
      <c r="AO2" s="218"/>
      <c r="AP2" s="218"/>
      <c r="AQ2" s="218"/>
      <c r="AR2" s="218"/>
      <c r="AS2" s="218"/>
      <c r="AT2" s="218"/>
      <c r="AU2" s="218"/>
      <c r="AV2" s="218"/>
      <c r="AW2" s="218"/>
      <c r="AX2" s="218"/>
      <c r="AY2" s="218"/>
      <c r="AZ2" s="218"/>
      <c r="BA2" s="218"/>
      <c r="BB2" s="218"/>
      <c r="BC2" s="218"/>
      <c r="BD2" s="218"/>
    </row>
    <row r="3" spans="1:56" ht="13.5" customHeight="1" x14ac:dyDescent="0.3">
      <c r="A3" s="219"/>
      <c r="B3" s="220"/>
      <c r="C3" s="219"/>
      <c r="D3" s="219"/>
      <c r="E3" s="218"/>
      <c r="F3" s="221"/>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row>
    <row r="4" spans="1:56" ht="39.75" customHeight="1" x14ac:dyDescent="0.3">
      <c r="A4" s="565" t="s">
        <v>1</v>
      </c>
      <c r="B4" s="566"/>
      <c r="C4" s="576" t="s">
        <v>292</v>
      </c>
      <c r="D4" s="568"/>
      <c r="E4" s="568"/>
      <c r="F4" s="568"/>
      <c r="G4" s="568"/>
      <c r="H4" s="568"/>
      <c r="I4" s="568"/>
      <c r="J4" s="568"/>
      <c r="K4" s="568"/>
      <c r="L4" s="568"/>
      <c r="M4" s="568"/>
      <c r="N4" s="566"/>
      <c r="O4" s="577"/>
      <c r="P4" s="578"/>
      <c r="Q4" s="57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row>
    <row r="5" spans="1:56" ht="93.75" customHeight="1" x14ac:dyDescent="0.3">
      <c r="A5" s="565" t="s">
        <v>3</v>
      </c>
      <c r="B5" s="566"/>
      <c r="C5" s="579" t="s">
        <v>293</v>
      </c>
      <c r="D5" s="568"/>
      <c r="E5" s="568"/>
      <c r="F5" s="568"/>
      <c r="G5" s="568"/>
      <c r="H5" s="568"/>
      <c r="I5" s="568"/>
      <c r="J5" s="568"/>
      <c r="K5" s="568"/>
      <c r="L5" s="568"/>
      <c r="M5" s="568"/>
      <c r="N5" s="566"/>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row>
    <row r="6" spans="1:56" ht="49.5" customHeight="1" x14ac:dyDescent="0.3">
      <c r="A6" s="565" t="s">
        <v>5</v>
      </c>
      <c r="B6" s="566"/>
      <c r="C6" s="567" t="s">
        <v>294</v>
      </c>
      <c r="D6" s="568"/>
      <c r="E6" s="568"/>
      <c r="F6" s="568"/>
      <c r="G6" s="568"/>
      <c r="H6" s="568"/>
      <c r="I6" s="568"/>
      <c r="J6" s="568"/>
      <c r="K6" s="568"/>
      <c r="L6" s="568"/>
      <c r="M6" s="568"/>
      <c r="N6" s="566"/>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row>
    <row r="7" spans="1:56" ht="13.5" customHeight="1" x14ac:dyDescent="0.3">
      <c r="A7" s="569" t="s">
        <v>7</v>
      </c>
      <c r="B7" s="568"/>
      <c r="C7" s="568"/>
      <c r="D7" s="568"/>
      <c r="E7" s="568"/>
      <c r="F7" s="568"/>
      <c r="G7" s="566"/>
      <c r="H7" s="569" t="s">
        <v>8</v>
      </c>
      <c r="I7" s="568"/>
      <c r="J7" s="568"/>
      <c r="K7" s="568"/>
      <c r="L7" s="568"/>
      <c r="M7" s="568"/>
      <c r="N7" s="566"/>
      <c r="O7" s="569" t="s">
        <v>9</v>
      </c>
      <c r="P7" s="568"/>
      <c r="Q7" s="568"/>
      <c r="R7" s="568"/>
      <c r="S7" s="568"/>
      <c r="T7" s="568"/>
      <c r="U7" s="568"/>
      <c r="V7" s="568"/>
      <c r="W7" s="566"/>
      <c r="X7" s="569" t="s">
        <v>10</v>
      </c>
      <c r="Y7" s="568"/>
      <c r="Z7" s="568"/>
      <c r="AA7" s="568"/>
      <c r="AB7" s="568"/>
      <c r="AC7" s="568"/>
      <c r="AD7" s="566"/>
      <c r="AE7" s="569" t="s">
        <v>11</v>
      </c>
      <c r="AF7" s="568"/>
      <c r="AG7" s="568"/>
      <c r="AH7" s="568"/>
      <c r="AI7" s="568"/>
      <c r="AJ7" s="566"/>
      <c r="AK7" s="218"/>
      <c r="AL7" s="218"/>
      <c r="AM7" s="218"/>
      <c r="AN7" s="218"/>
      <c r="AO7" s="218"/>
      <c r="AP7" s="218"/>
      <c r="AQ7" s="218"/>
      <c r="AR7" s="218"/>
      <c r="AS7" s="218"/>
      <c r="AT7" s="218"/>
      <c r="AU7" s="218"/>
      <c r="AV7" s="218"/>
      <c r="AW7" s="218"/>
      <c r="AX7" s="218"/>
      <c r="AY7" s="218"/>
      <c r="AZ7" s="218"/>
      <c r="BA7" s="218"/>
      <c r="BB7" s="218"/>
      <c r="BC7" s="218"/>
      <c r="BD7" s="218"/>
    </row>
    <row r="8" spans="1:56" ht="16.5" customHeight="1" x14ac:dyDescent="0.3">
      <c r="A8" s="586" t="s">
        <v>12</v>
      </c>
      <c r="B8" s="587" t="s">
        <v>13</v>
      </c>
      <c r="C8" s="584" t="s">
        <v>14</v>
      </c>
      <c r="D8" s="584" t="s">
        <v>15</v>
      </c>
      <c r="E8" s="588" t="s">
        <v>16</v>
      </c>
      <c r="F8" s="580" t="s">
        <v>17</v>
      </c>
      <c r="G8" s="584" t="s">
        <v>18</v>
      </c>
      <c r="H8" s="584" t="s">
        <v>19</v>
      </c>
      <c r="I8" s="583" t="s">
        <v>20</v>
      </c>
      <c r="J8" s="580" t="s">
        <v>21</v>
      </c>
      <c r="K8" s="580" t="s">
        <v>22</v>
      </c>
      <c r="L8" s="582" t="s">
        <v>23</v>
      </c>
      <c r="M8" s="583" t="s">
        <v>20</v>
      </c>
      <c r="N8" s="584" t="s">
        <v>24</v>
      </c>
      <c r="O8" s="585" t="s">
        <v>25</v>
      </c>
      <c r="P8" s="580" t="s">
        <v>26</v>
      </c>
      <c r="Q8" s="580" t="s">
        <v>27</v>
      </c>
      <c r="R8" s="589" t="s">
        <v>28</v>
      </c>
      <c r="S8" s="568"/>
      <c r="T8" s="568"/>
      <c r="U8" s="568"/>
      <c r="V8" s="568"/>
      <c r="W8" s="566"/>
      <c r="X8" s="585" t="s">
        <v>29</v>
      </c>
      <c r="Y8" s="585" t="s">
        <v>30</v>
      </c>
      <c r="Z8" s="585" t="s">
        <v>20</v>
      </c>
      <c r="AA8" s="585" t="s">
        <v>31</v>
      </c>
      <c r="AB8" s="585" t="s">
        <v>20</v>
      </c>
      <c r="AC8" s="585" t="s">
        <v>32</v>
      </c>
      <c r="AD8" s="585" t="s">
        <v>33</v>
      </c>
      <c r="AE8" s="580" t="s">
        <v>11</v>
      </c>
      <c r="AF8" s="580" t="s">
        <v>34</v>
      </c>
      <c r="AG8" s="580" t="s">
        <v>35</v>
      </c>
      <c r="AH8" s="580" t="s">
        <v>36</v>
      </c>
      <c r="AI8" s="580" t="s">
        <v>37</v>
      </c>
      <c r="AJ8" s="580" t="s">
        <v>38</v>
      </c>
      <c r="AK8" s="218"/>
      <c r="AL8" s="218"/>
      <c r="AM8" s="218"/>
      <c r="AN8" s="218"/>
      <c r="AO8" s="218"/>
      <c r="AP8" s="218"/>
      <c r="AQ8" s="218"/>
      <c r="AR8" s="218"/>
      <c r="AS8" s="218"/>
      <c r="AT8" s="218"/>
      <c r="AU8" s="218"/>
      <c r="AV8" s="218"/>
      <c r="AW8" s="218"/>
      <c r="AX8" s="218"/>
      <c r="AY8" s="218"/>
      <c r="AZ8" s="218"/>
      <c r="BA8" s="218"/>
      <c r="BB8" s="218"/>
      <c r="BC8" s="218"/>
      <c r="BD8" s="218"/>
    </row>
    <row r="9" spans="1:56" ht="94.5" customHeight="1" x14ac:dyDescent="0.25">
      <c r="A9" s="581"/>
      <c r="B9" s="581"/>
      <c r="C9" s="581"/>
      <c r="D9" s="581"/>
      <c r="E9" s="581"/>
      <c r="F9" s="581"/>
      <c r="G9" s="581"/>
      <c r="H9" s="581"/>
      <c r="I9" s="573"/>
      <c r="J9" s="581"/>
      <c r="K9" s="581"/>
      <c r="L9" s="573"/>
      <c r="M9" s="573"/>
      <c r="N9" s="581"/>
      <c r="O9" s="581"/>
      <c r="P9" s="581"/>
      <c r="Q9" s="581"/>
      <c r="R9" s="222" t="s">
        <v>39</v>
      </c>
      <c r="S9" s="222" t="s">
        <v>40</v>
      </c>
      <c r="T9" s="222" t="s">
        <v>41</v>
      </c>
      <c r="U9" s="223" t="s">
        <v>42</v>
      </c>
      <c r="V9" s="223" t="s">
        <v>43</v>
      </c>
      <c r="W9" s="223" t="s">
        <v>44</v>
      </c>
      <c r="X9" s="581"/>
      <c r="Y9" s="581"/>
      <c r="Z9" s="581"/>
      <c r="AA9" s="581"/>
      <c r="AB9" s="581"/>
      <c r="AC9" s="581"/>
      <c r="AD9" s="581"/>
      <c r="AE9" s="581"/>
      <c r="AF9" s="581"/>
      <c r="AG9" s="581"/>
      <c r="AH9" s="581"/>
      <c r="AI9" s="581"/>
      <c r="AJ9" s="581"/>
      <c r="AK9" s="224"/>
      <c r="AL9" s="224"/>
      <c r="AM9" s="224"/>
      <c r="AN9" s="224"/>
      <c r="AO9" s="224"/>
      <c r="AP9" s="224"/>
      <c r="AQ9" s="224"/>
      <c r="AR9" s="224"/>
      <c r="AS9" s="224"/>
      <c r="AT9" s="224"/>
      <c r="AU9" s="224"/>
      <c r="AV9" s="224"/>
      <c r="AW9" s="224"/>
      <c r="AX9" s="224"/>
      <c r="AY9" s="224"/>
      <c r="AZ9" s="224"/>
      <c r="BA9" s="224"/>
      <c r="BB9" s="224"/>
      <c r="BC9" s="224"/>
      <c r="BD9" s="224"/>
    </row>
    <row r="10" spans="1:56" ht="202.5" x14ac:dyDescent="0.25">
      <c r="A10" s="595">
        <v>1</v>
      </c>
      <c r="B10" s="597" t="s">
        <v>68</v>
      </c>
      <c r="C10" s="613" t="s">
        <v>295</v>
      </c>
      <c r="D10" s="613" t="s">
        <v>296</v>
      </c>
      <c r="E10" s="601" t="s">
        <v>297</v>
      </c>
      <c r="F10" s="601" t="s">
        <v>85</v>
      </c>
      <c r="G10" s="603">
        <v>8760</v>
      </c>
      <c r="H10" s="607" t="str">
        <f>IF(G10&lt;=0,"",IF(G10&lt;=2,"Muy Baja",IF(G10&lt;=24,"Baja",IF(G10&lt;=500,"Media",IF(G10&lt;=5000,"Alta","Muy Alta")))))</f>
        <v>Muy Alta</v>
      </c>
      <c r="I10" s="608">
        <f>IF(H10="","",IF(H10="Muy Baja",0.2,IF(H10="Baja",0.4,IF(H10="Media",0.6,IF(H10="Alta",0.8,IF(H10="Muy Alta",1,))))))</f>
        <v>1</v>
      </c>
      <c r="J10" s="609" t="s">
        <v>50</v>
      </c>
      <c r="K10" s="610" t="str">
        <f>IF(NOT(ISERROR(MATCH(J10,'[6]Tabla Impacto'!$B$221:$B$223,0))),'[6]Tabla Impacto'!$F$223&amp;"Por favor no seleccionar los criterios de impacto(Afectación Económica o presupuestal y Pérdida Reputacional)",J10)</f>
        <v xml:space="preserve">     Entre 100 y 500 SMLMV </v>
      </c>
      <c r="L10" s="612" t="str">
        <f>IF(OR(K10='[6]Tabla Impacto'!$C$11,K10='[6]Tabla Impacto'!$D$11),"Leve",IF(OR(K10='[6]Tabla Impacto'!$C$12,K10='[6]Tabla Impacto'!$D$12),"Menor",IF(OR(K10='[6]Tabla Impacto'!$C$13,K10='[6]Tabla Impacto'!$D$13),"Moderado",IF(OR(K10='[6]Tabla Impacto'!$C$14,K10='[6]Tabla Impacto'!$D$14),"Mayor",IF(OR(K10='[6]Tabla Impacto'!$C$15,K10='[6]Tabla Impacto'!$D$15),"Catastrófico","")))))</f>
        <v>Mayor</v>
      </c>
      <c r="M10" s="592">
        <f>IF(L10="","",IF(L10="Leve",0.2,IF(L10="Menor",0.4,IF(L10="Moderado",0.6,IF(L10="Mayor",0.8,IF(L10="Catastrófico",1,))))))</f>
        <v>0.8</v>
      </c>
      <c r="N10" s="59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225">
        <v>1</v>
      </c>
      <c r="P10" s="226" t="s">
        <v>298</v>
      </c>
      <c r="Q10" s="225" t="str">
        <f t="shared" ref="Q10:Q59" si="0">IF(OR(R10="Preventivo",R10="Detectivo"),"Probabilidad",IF(R10="Correctivo","Impacto",""))</f>
        <v>Impacto</v>
      </c>
      <c r="R10" s="227" t="s">
        <v>139</v>
      </c>
      <c r="S10" s="227" t="s">
        <v>53</v>
      </c>
      <c r="T10" s="228" t="str">
        <f t="shared" ref="T10:T59" si="1">IF(AND(R10="Preventivo",S10="Automático"),"50%",IF(AND(R10="Preventivo",S10="Manual"),"40%",IF(AND(R10="Detectivo",S10="Automático"),"40%",IF(AND(R10="Detectivo",S10="Manual"),"30%",IF(AND(R10="Correctivo",S10="Automático"),"35%",IF(AND(R10="Correctivo",S10="Manual"),"25%",""))))))</f>
        <v>25%</v>
      </c>
      <c r="U10" s="229" t="s">
        <v>54</v>
      </c>
      <c r="V10" s="229" t="s">
        <v>55</v>
      </c>
      <c r="W10" s="229" t="s">
        <v>56</v>
      </c>
      <c r="X10" s="230">
        <f>IFERROR(IF(Q10="Probabilidad",(I10-(+I10*T10)),IF(Q10="Impacto",I10,"")),"")</f>
        <v>1</v>
      </c>
      <c r="Y10" s="231" t="str">
        <f t="shared" ref="Y10:Y59" si="2">IFERROR(IF(X10="","",IF(X10&lt;=0.2,"Muy Baja",IF(X10&lt;=0.4,"Baja",IF(X10&lt;=0.6,"Media",IF(X10&lt;=0.8,"Alta","Muy Alta"))))),"")</f>
        <v>Muy Alta</v>
      </c>
      <c r="Z10" s="232">
        <f t="shared" ref="Z10:Z59" si="3">+X10</f>
        <v>1</v>
      </c>
      <c r="AA10" s="231" t="str">
        <f t="shared" ref="AA10:AA59" si="4">IFERROR(IF(AB10="","",IF(AB10&lt;=0.2,"Leve",IF(AB10&lt;=0.4,"Menor",IF(AB10&lt;=0.6,"Moderado",IF(AB10&lt;=0.8,"Mayor","Catastrófico"))))),"")</f>
        <v>Moderado</v>
      </c>
      <c r="AB10" s="233">
        <f>IFERROR(IF(Q10="Impacto",(M10-(+M10*T10)),IF(Q10="Probabilidad",M10,"")),"")</f>
        <v>0.60000000000000009</v>
      </c>
      <c r="AC10" s="234" t="str">
        <f t="shared" ref="AC10:AC59"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235" t="s">
        <v>142</v>
      </c>
      <c r="AE10" s="236"/>
      <c r="AF10" s="237"/>
      <c r="AG10" s="238"/>
      <c r="AH10" s="238"/>
      <c r="AI10" s="236"/>
      <c r="AJ10" s="237"/>
      <c r="AK10" s="239"/>
      <c r="AL10" s="239"/>
      <c r="AM10" s="239"/>
      <c r="AN10" s="239"/>
      <c r="AO10" s="239"/>
      <c r="AP10" s="239"/>
      <c r="AQ10" s="239"/>
      <c r="AR10" s="239"/>
      <c r="AS10" s="239"/>
      <c r="AT10" s="239"/>
      <c r="AU10" s="239"/>
      <c r="AV10" s="239"/>
      <c r="AW10" s="239"/>
      <c r="AX10" s="239"/>
      <c r="AY10" s="239"/>
      <c r="AZ10" s="239"/>
      <c r="BA10" s="239"/>
      <c r="BB10" s="239"/>
      <c r="BC10" s="239"/>
      <c r="BD10" s="239"/>
    </row>
    <row r="11" spans="1:56" ht="135" x14ac:dyDescent="0.3">
      <c r="A11" s="593"/>
      <c r="B11" s="593"/>
      <c r="C11" s="593"/>
      <c r="D11" s="593"/>
      <c r="E11" s="593"/>
      <c r="F11" s="593"/>
      <c r="G11" s="593"/>
      <c r="H11" s="593"/>
      <c r="I11" s="593"/>
      <c r="J11" s="593"/>
      <c r="K11" s="611"/>
      <c r="L11" s="593"/>
      <c r="M11" s="593"/>
      <c r="N11" s="593"/>
      <c r="O11" s="225">
        <v>2</v>
      </c>
      <c r="P11" s="226" t="s">
        <v>299</v>
      </c>
      <c r="Q11" s="225" t="str">
        <f t="shared" si="0"/>
        <v>Probabilidad</v>
      </c>
      <c r="R11" s="240" t="s">
        <v>52</v>
      </c>
      <c r="S11" s="227" t="s">
        <v>53</v>
      </c>
      <c r="T11" s="228" t="str">
        <f t="shared" si="1"/>
        <v>40%</v>
      </c>
      <c r="U11" s="229" t="s">
        <v>54</v>
      </c>
      <c r="V11" s="229" t="s">
        <v>55</v>
      </c>
      <c r="W11" s="229" t="s">
        <v>56</v>
      </c>
      <c r="X11" s="230">
        <f>IFERROR(IF(AND(Q10="Probabilidad",Q11="Probabilidad"),(Z10-(+Z10*T11)),IF(Q11="Probabilidad",(I10-(+I10*T11)),IF(Q11="Impacto",Z10,""))),"")</f>
        <v>0.6</v>
      </c>
      <c r="Y11" s="231" t="str">
        <f t="shared" si="2"/>
        <v>Media</v>
      </c>
      <c r="Z11" s="232">
        <f t="shared" si="3"/>
        <v>0.6</v>
      </c>
      <c r="AA11" s="231" t="str">
        <f t="shared" si="4"/>
        <v>Moderado</v>
      </c>
      <c r="AB11" s="232">
        <f>IFERROR(IF(AND(Q10="Impacto",Q11="Impacto"),(AB10-(+AB10*T11)),IF(Q11="Impacto",(M10-(+M10*T11)),IF(Q11="Probabilidad",AB10,""))),"")</f>
        <v>0.60000000000000009</v>
      </c>
      <c r="AC11" s="234" t="str">
        <f t="shared" si="5"/>
        <v>Moderado</v>
      </c>
      <c r="AD11" s="235" t="s">
        <v>142</v>
      </c>
      <c r="AE11" s="236"/>
      <c r="AF11" s="237"/>
      <c r="AG11" s="238"/>
      <c r="AH11" s="238"/>
      <c r="AI11" s="236"/>
      <c r="AJ11" s="237"/>
      <c r="AK11" s="218"/>
      <c r="AL11" s="218"/>
      <c r="AM11" s="218"/>
      <c r="AN11" s="218"/>
      <c r="AO11" s="218"/>
      <c r="AP11" s="218"/>
      <c r="AQ11" s="218"/>
      <c r="AR11" s="218"/>
      <c r="AS11" s="218"/>
      <c r="AT11" s="218"/>
      <c r="AU11" s="218"/>
      <c r="AV11" s="218"/>
      <c r="AW11" s="218"/>
      <c r="AX11" s="218"/>
      <c r="AY11" s="218"/>
      <c r="AZ11" s="218"/>
      <c r="BA11" s="218"/>
      <c r="BB11" s="218"/>
      <c r="BC11" s="218"/>
      <c r="BD11" s="218"/>
    </row>
    <row r="12" spans="1:56" ht="216" x14ac:dyDescent="0.3">
      <c r="A12" s="593"/>
      <c r="B12" s="593"/>
      <c r="C12" s="593"/>
      <c r="D12" s="593"/>
      <c r="E12" s="593"/>
      <c r="F12" s="593"/>
      <c r="G12" s="593"/>
      <c r="H12" s="593"/>
      <c r="I12" s="593"/>
      <c r="J12" s="593"/>
      <c r="K12" s="611"/>
      <c r="L12" s="593"/>
      <c r="M12" s="593"/>
      <c r="N12" s="593"/>
      <c r="O12" s="225">
        <v>3</v>
      </c>
      <c r="P12" s="226" t="s">
        <v>300</v>
      </c>
      <c r="Q12" s="225" t="str">
        <f t="shared" si="0"/>
        <v>Probabilidad</v>
      </c>
      <c r="R12" s="240" t="s">
        <v>52</v>
      </c>
      <c r="S12" s="227" t="s">
        <v>53</v>
      </c>
      <c r="T12" s="228" t="str">
        <f t="shared" si="1"/>
        <v>40%</v>
      </c>
      <c r="U12" s="229" t="s">
        <v>79</v>
      </c>
      <c r="V12" s="229" t="s">
        <v>55</v>
      </c>
      <c r="W12" s="229" t="s">
        <v>80</v>
      </c>
      <c r="X12" s="230">
        <f>IFERROR(IF(AND(Q11="Probabilidad",Q12="Probabilidad"),(Z11-(+Z11*T12)),IF(Q12="Probabilidad",(I11-(+I11*T12)),IF(Q12="Impacto",Z11,""))),"")</f>
        <v>0.36</v>
      </c>
      <c r="Y12" s="231" t="str">
        <f t="shared" si="2"/>
        <v>Baja</v>
      </c>
      <c r="Z12" s="232">
        <f t="shared" si="3"/>
        <v>0.36</v>
      </c>
      <c r="AA12" s="231" t="str">
        <f t="shared" si="4"/>
        <v>Moderado</v>
      </c>
      <c r="AB12" s="232">
        <f>IFERROR(IF(AND(Q11="Impacto",Q12="Impacto"),(AB11-(+AB11*T12)),IF(Q12="Impacto",(M11-(+M11*T12)),IF(Q12="Probabilidad",AB11,""))),"")</f>
        <v>0.60000000000000009</v>
      </c>
      <c r="AC12" s="234" t="str">
        <f t="shared" si="5"/>
        <v>Moderado</v>
      </c>
      <c r="AD12" s="235" t="s">
        <v>150</v>
      </c>
      <c r="AE12" s="241" t="s">
        <v>301</v>
      </c>
      <c r="AF12" s="241" t="s">
        <v>302</v>
      </c>
      <c r="AG12" s="238"/>
      <c r="AH12" s="238"/>
      <c r="AI12" s="236"/>
      <c r="AJ12" s="237"/>
      <c r="AK12" s="218"/>
      <c r="AL12" s="218"/>
      <c r="AM12" s="218"/>
      <c r="AN12" s="218"/>
      <c r="AO12" s="218"/>
      <c r="AP12" s="218"/>
      <c r="AQ12" s="218"/>
      <c r="AR12" s="218"/>
      <c r="AS12" s="218"/>
      <c r="AT12" s="218"/>
      <c r="AU12" s="218"/>
      <c r="AV12" s="218"/>
      <c r="AW12" s="218"/>
      <c r="AX12" s="218"/>
      <c r="AY12" s="218"/>
      <c r="AZ12" s="218"/>
      <c r="BA12" s="218"/>
      <c r="BB12" s="218"/>
      <c r="BC12" s="218"/>
      <c r="BD12" s="218"/>
    </row>
    <row r="13" spans="1:56" ht="336" customHeight="1" x14ac:dyDescent="0.3">
      <c r="A13" s="595"/>
      <c r="B13" s="597" t="s">
        <v>132</v>
      </c>
      <c r="C13" s="599" t="s">
        <v>303</v>
      </c>
      <c r="D13" s="599" t="s">
        <v>304</v>
      </c>
      <c r="E13" s="601" t="s">
        <v>305</v>
      </c>
      <c r="F13" s="601" t="s">
        <v>49</v>
      </c>
      <c r="G13" s="603">
        <v>12</v>
      </c>
      <c r="H13" s="605" t="str">
        <f t="shared" ref="H13" si="6">IF(G13&lt;=0,"",IF(G13&lt;=2,"Muy Baja",IF(G13&lt;=24,"Baja",IF(G13&lt;=500,"Media",IF(G13&lt;=5000,"Alta","Muy Alta")))))</f>
        <v>Baja</v>
      </c>
      <c r="I13" s="592">
        <f t="shared" ref="I13" si="7">IF(H13="","",IF(H13="Muy Baja",0.2,IF(H13="Baja",0.4,IF(H13="Media",0.6,IF(H13="Alta",0.8,IF(H13="Muy Alta",1,))))))</f>
        <v>0.4</v>
      </c>
      <c r="J13" s="609" t="s">
        <v>72</v>
      </c>
      <c r="K13" s="610" t="str">
        <f>IF(NOT(ISERROR(MATCH(J13,'[6]Tabla Impacto'!$B$221:$B$223,0))),'[6]Tabla Impacto'!$F$223&amp;"Por favor no seleccionar los criterios de impacto(Afectación Económica o presupuestal y Pérdida Reputacional)",J13)</f>
        <v xml:space="preserve">     El riesgo afecta la imagen de la entidad con algunos usuarios de relevancia frente al logro de los objetivos</v>
      </c>
      <c r="L13" s="607" t="str">
        <f>IF(OR(K13='[6]Tabla Impacto'!$C$11,K13='[6]Tabla Impacto'!$D$11),"Leve",IF(OR(K13='[6]Tabla Impacto'!$C$12,K13='[6]Tabla Impacto'!$D$12),"Menor",IF(OR(K13='[6]Tabla Impacto'!$C$13,K13='[6]Tabla Impacto'!$D$13),"Moderado",IF(OR(K13='[6]Tabla Impacto'!$C$14,K13='[6]Tabla Impacto'!$D$14),"Mayor",IF(OR(K13='[6]Tabla Impacto'!$C$15,K13='[6]Tabla Impacto'!$D$15),"Catastrófico","")))))</f>
        <v>Moderado</v>
      </c>
      <c r="M13" s="608">
        <f t="shared" ref="M13" si="8">IF(L13="","",IF(L13="Leve",0.2,IF(L13="Menor",0.4,IF(L13="Moderado",0.6,IF(L13="Mayor",0.8,IF(L13="Catastrófico",1,))))))</f>
        <v>0.6</v>
      </c>
      <c r="N13" s="590" t="str">
        <f t="shared" ref="N13" si="9">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Moderado</v>
      </c>
      <c r="O13" s="225">
        <v>1</v>
      </c>
      <c r="P13" s="226" t="s">
        <v>306</v>
      </c>
      <c r="Q13" s="225" t="str">
        <f t="shared" si="0"/>
        <v>Probabilidad</v>
      </c>
      <c r="R13" s="240" t="s">
        <v>52</v>
      </c>
      <c r="S13" s="227" t="s">
        <v>53</v>
      </c>
      <c r="T13" s="242" t="str">
        <f t="shared" si="1"/>
        <v>40%</v>
      </c>
      <c r="U13" s="240" t="s">
        <v>54</v>
      </c>
      <c r="V13" s="240" t="s">
        <v>55</v>
      </c>
      <c r="W13" s="240" t="s">
        <v>56</v>
      </c>
      <c r="X13" s="230">
        <f>IFERROR(IF(AND(Q12="Probabilidad",Q13="Probabilidad"),(Z12-(+Z12*T13)),IF(Q13="Probabilidad",(I12-(+I12*T13)),IF(Q13="Impacto",Z12,""))),"")</f>
        <v>0.216</v>
      </c>
      <c r="Y13" s="231" t="str">
        <f t="shared" si="2"/>
        <v>Baja</v>
      </c>
      <c r="Z13" s="232">
        <f t="shared" si="3"/>
        <v>0.216</v>
      </c>
      <c r="AA13" s="231" t="str">
        <f t="shared" si="4"/>
        <v>Moderado</v>
      </c>
      <c r="AB13" s="233">
        <f>IFERROR(IF(Q13="Impacto",(M13-(+M13*T13)),IF(Q13="Probabilidad",M13,"")),"")</f>
        <v>0.6</v>
      </c>
      <c r="AC13" s="234" t="str">
        <f t="shared" si="5"/>
        <v>Moderado</v>
      </c>
      <c r="AD13" s="235" t="s">
        <v>142</v>
      </c>
      <c r="AE13" s="236"/>
      <c r="AF13" s="237"/>
      <c r="AG13" s="238"/>
      <c r="AH13" s="238"/>
      <c r="AI13" s="236"/>
      <c r="AJ13" s="237"/>
      <c r="AK13" s="218"/>
      <c r="AL13" s="218"/>
      <c r="AM13" s="218"/>
      <c r="AN13" s="218"/>
      <c r="AO13" s="218"/>
      <c r="AP13" s="218"/>
      <c r="AQ13" s="218"/>
      <c r="AR13" s="218"/>
      <c r="AS13" s="218"/>
      <c r="AT13" s="218"/>
      <c r="AU13" s="218"/>
      <c r="AV13" s="218"/>
      <c r="AW13" s="218"/>
      <c r="AX13" s="218"/>
      <c r="AY13" s="218"/>
      <c r="AZ13" s="218"/>
      <c r="BA13" s="218"/>
      <c r="BB13" s="218"/>
      <c r="BC13" s="218"/>
      <c r="BD13" s="218"/>
    </row>
    <row r="14" spans="1:56" ht="120.75" x14ac:dyDescent="0.3">
      <c r="A14" s="596"/>
      <c r="B14" s="598"/>
      <c r="C14" s="600"/>
      <c r="D14" s="600"/>
      <c r="E14" s="602"/>
      <c r="F14" s="602"/>
      <c r="G14" s="604"/>
      <c r="H14" s="606"/>
      <c r="I14" s="616"/>
      <c r="J14" s="617"/>
      <c r="K14" s="618"/>
      <c r="L14" s="619"/>
      <c r="M14" s="620"/>
      <c r="N14" s="591"/>
      <c r="O14" s="237">
        <v>2</v>
      </c>
      <c r="P14" s="226" t="s">
        <v>307</v>
      </c>
      <c r="Q14" s="225" t="str">
        <f t="shared" si="0"/>
        <v>Probabilidad</v>
      </c>
      <c r="R14" s="240" t="s">
        <v>52</v>
      </c>
      <c r="S14" s="227" t="s">
        <v>53</v>
      </c>
      <c r="T14" s="243" t="str">
        <f t="shared" si="1"/>
        <v>40%</v>
      </c>
      <c r="U14" s="240" t="s">
        <v>54</v>
      </c>
      <c r="V14" s="240" t="s">
        <v>55</v>
      </c>
      <c r="W14" s="240" t="s">
        <v>56</v>
      </c>
      <c r="X14" s="230">
        <f>IFERROR(IF(AND(Q13="Probabilidad",Q14="Probabilidad"),(Z13-(+Z13*T14)),IF(Q14="Probabilidad",(I13-(+I13*T14)),IF(Q14="Impacto",Z13,""))),"")</f>
        <v>0.12959999999999999</v>
      </c>
      <c r="Y14" s="231" t="str">
        <f t="shared" si="2"/>
        <v>Muy Baja</v>
      </c>
      <c r="Z14" s="244">
        <f t="shared" si="3"/>
        <v>0.12959999999999999</v>
      </c>
      <c r="AA14" s="231" t="str">
        <f t="shared" si="4"/>
        <v>Leve</v>
      </c>
      <c r="AB14" s="244">
        <f>IFERROR(IF(Q14="Impacto",(M14-(+M14*T14)),IF(Q14="Probabilidad",M14,"")),"")</f>
        <v>0</v>
      </c>
      <c r="AC14" s="234" t="str">
        <f t="shared" si="5"/>
        <v>Bajo</v>
      </c>
      <c r="AD14" s="245" t="s">
        <v>142</v>
      </c>
      <c r="AE14" s="236"/>
      <c r="AF14" s="237"/>
      <c r="AG14" s="238"/>
      <c r="AH14" s="238"/>
      <c r="AI14" s="236"/>
      <c r="AJ14" s="237"/>
      <c r="AK14" s="218"/>
      <c r="AL14" s="218"/>
      <c r="AM14" s="218"/>
      <c r="AN14" s="218"/>
      <c r="AO14" s="218"/>
      <c r="AP14" s="218"/>
      <c r="AQ14" s="218"/>
      <c r="AR14" s="218"/>
      <c r="AS14" s="218"/>
      <c r="AT14" s="218"/>
      <c r="AU14" s="218"/>
      <c r="AV14" s="218"/>
      <c r="AW14" s="218"/>
      <c r="AX14" s="218"/>
      <c r="AY14" s="218"/>
      <c r="AZ14" s="218"/>
      <c r="BA14" s="218"/>
      <c r="BB14" s="218"/>
      <c r="BC14" s="218"/>
      <c r="BD14" s="218"/>
    </row>
    <row r="15" spans="1:56" ht="151.5" customHeight="1" x14ac:dyDescent="0.3">
      <c r="A15" s="595"/>
      <c r="B15" s="601"/>
      <c r="C15" s="601"/>
      <c r="D15" s="601"/>
      <c r="E15" s="614"/>
      <c r="F15" s="615"/>
      <c r="G15" s="627"/>
      <c r="H15" s="605"/>
      <c r="I15" s="628"/>
      <c r="J15" s="608"/>
      <c r="K15" s="621"/>
      <c r="L15" s="629"/>
      <c r="M15" s="624"/>
      <c r="N15" s="625"/>
      <c r="O15" s="237"/>
      <c r="P15" s="246"/>
      <c r="Q15" s="225"/>
      <c r="R15" s="247"/>
      <c r="S15" s="247"/>
      <c r="T15" s="242"/>
      <c r="U15" s="247"/>
      <c r="V15" s="247"/>
      <c r="W15" s="247"/>
      <c r="X15" s="248"/>
      <c r="Y15" s="249"/>
      <c r="Z15" s="250"/>
      <c r="AA15" s="249"/>
      <c r="AB15" s="250"/>
      <c r="AC15" s="251"/>
      <c r="AD15" s="235"/>
      <c r="AE15" s="236"/>
      <c r="AF15" s="237"/>
      <c r="AG15" s="238"/>
      <c r="AH15" s="238"/>
      <c r="AI15" s="236"/>
      <c r="AJ15" s="237"/>
      <c r="AK15" s="218"/>
      <c r="AL15" s="218"/>
      <c r="AM15" s="218"/>
      <c r="AN15" s="218"/>
      <c r="AO15" s="218"/>
      <c r="AP15" s="218"/>
      <c r="AQ15" s="218"/>
      <c r="AR15" s="218"/>
      <c r="AS15" s="218"/>
      <c r="AT15" s="218"/>
      <c r="AU15" s="218"/>
      <c r="AV15" s="218"/>
      <c r="AW15" s="218"/>
      <c r="AX15" s="218"/>
      <c r="AY15" s="218"/>
      <c r="AZ15" s="218"/>
      <c r="BA15" s="218"/>
      <c r="BB15" s="218"/>
      <c r="BC15" s="218"/>
      <c r="BD15" s="218"/>
    </row>
    <row r="16" spans="1:56" ht="56.25" customHeight="1" x14ac:dyDescent="0.3">
      <c r="A16" s="593"/>
      <c r="B16" s="593"/>
      <c r="C16" s="593"/>
      <c r="D16" s="593"/>
      <c r="E16" s="593"/>
      <c r="F16" s="593"/>
      <c r="G16" s="593"/>
      <c r="H16" s="593"/>
      <c r="I16" s="593"/>
      <c r="J16" s="593"/>
      <c r="K16" s="593"/>
      <c r="L16" s="593"/>
      <c r="M16" s="593"/>
      <c r="N16" s="593"/>
      <c r="O16" s="237"/>
      <c r="P16" s="252"/>
      <c r="Q16" s="237"/>
      <c r="R16" s="253"/>
      <c r="S16" s="253"/>
      <c r="T16" s="254"/>
      <c r="U16" s="253"/>
      <c r="V16" s="253"/>
      <c r="W16" s="253"/>
      <c r="X16" s="255"/>
      <c r="Y16" s="256"/>
      <c r="Z16" s="257"/>
      <c r="AA16" s="256"/>
      <c r="AB16" s="257"/>
      <c r="AC16" s="258"/>
      <c r="AD16" s="259"/>
      <c r="AE16" s="236"/>
      <c r="AF16" s="237"/>
      <c r="AG16" s="238"/>
      <c r="AH16" s="238"/>
      <c r="AI16" s="236"/>
      <c r="AJ16" s="237"/>
      <c r="AK16" s="218"/>
      <c r="AL16" s="218"/>
      <c r="AM16" s="218"/>
      <c r="AN16" s="218"/>
      <c r="AO16" s="218"/>
      <c r="AP16" s="218"/>
      <c r="AQ16" s="218"/>
      <c r="AR16" s="218"/>
      <c r="AS16" s="218"/>
      <c r="AT16" s="218"/>
      <c r="AU16" s="218"/>
      <c r="AV16" s="218"/>
      <c r="AW16" s="218"/>
      <c r="AX16" s="218"/>
      <c r="AY16" s="218"/>
      <c r="AZ16" s="218"/>
      <c r="BA16" s="218"/>
      <c r="BB16" s="218"/>
      <c r="BC16" s="218"/>
      <c r="BD16" s="218"/>
    </row>
    <row r="17" spans="1:56" ht="56.25" customHeight="1" x14ac:dyDescent="0.3">
      <c r="A17" s="593"/>
      <c r="B17" s="593"/>
      <c r="C17" s="593"/>
      <c r="D17" s="593"/>
      <c r="E17" s="593"/>
      <c r="F17" s="593"/>
      <c r="G17" s="593"/>
      <c r="H17" s="593"/>
      <c r="I17" s="593"/>
      <c r="J17" s="593"/>
      <c r="K17" s="593"/>
      <c r="L17" s="593"/>
      <c r="M17" s="593"/>
      <c r="N17" s="593"/>
      <c r="O17" s="237"/>
      <c r="P17" s="260"/>
      <c r="Q17" s="237"/>
      <c r="R17" s="253"/>
      <c r="S17" s="253"/>
      <c r="T17" s="254"/>
      <c r="U17" s="253"/>
      <c r="V17" s="253"/>
      <c r="W17" s="253"/>
      <c r="X17" s="248"/>
      <c r="Y17" s="256"/>
      <c r="Z17" s="257"/>
      <c r="AA17" s="256"/>
      <c r="AB17" s="257"/>
      <c r="AC17" s="258"/>
      <c r="AD17" s="259"/>
      <c r="AE17" s="236"/>
      <c r="AF17" s="237"/>
      <c r="AG17" s="238"/>
      <c r="AH17" s="238"/>
      <c r="AI17" s="236"/>
      <c r="AJ17" s="237"/>
      <c r="AK17" s="218"/>
      <c r="AL17" s="218"/>
      <c r="AM17" s="218"/>
      <c r="AN17" s="218"/>
      <c r="AO17" s="218"/>
      <c r="AP17" s="218"/>
      <c r="AQ17" s="218"/>
      <c r="AR17" s="218"/>
      <c r="AS17" s="218"/>
      <c r="AT17" s="218"/>
      <c r="AU17" s="218"/>
      <c r="AV17" s="218"/>
      <c r="AW17" s="218"/>
      <c r="AX17" s="218"/>
      <c r="AY17" s="218"/>
      <c r="AZ17" s="218"/>
      <c r="BA17" s="218"/>
      <c r="BB17" s="218"/>
      <c r="BC17" s="218"/>
      <c r="BD17" s="218"/>
    </row>
    <row r="18" spans="1:56" ht="56.25" customHeight="1" x14ac:dyDescent="0.3">
      <c r="A18" s="593"/>
      <c r="B18" s="593"/>
      <c r="C18" s="593"/>
      <c r="D18" s="593"/>
      <c r="E18" s="593"/>
      <c r="F18" s="593"/>
      <c r="G18" s="593"/>
      <c r="H18" s="593"/>
      <c r="I18" s="593"/>
      <c r="J18" s="593"/>
      <c r="K18" s="593"/>
      <c r="L18" s="593"/>
      <c r="M18" s="593"/>
      <c r="N18" s="593"/>
      <c r="O18" s="237"/>
      <c r="P18" s="252"/>
      <c r="Q18" s="237"/>
      <c r="R18" s="253"/>
      <c r="S18" s="253"/>
      <c r="T18" s="254"/>
      <c r="U18" s="253"/>
      <c r="V18" s="253"/>
      <c r="W18" s="253"/>
      <c r="X18" s="248"/>
      <c r="Y18" s="256"/>
      <c r="Z18" s="257"/>
      <c r="AA18" s="256"/>
      <c r="AB18" s="257"/>
      <c r="AC18" s="258"/>
      <c r="AD18" s="259"/>
      <c r="AE18" s="236"/>
      <c r="AF18" s="237"/>
      <c r="AG18" s="238"/>
      <c r="AH18" s="238"/>
      <c r="AI18" s="236"/>
      <c r="AJ18" s="237"/>
      <c r="AK18" s="218"/>
      <c r="AL18" s="218"/>
      <c r="AM18" s="218"/>
      <c r="AN18" s="218"/>
      <c r="AO18" s="218"/>
      <c r="AP18" s="218"/>
      <c r="AQ18" s="218"/>
      <c r="AR18" s="218"/>
      <c r="AS18" s="218"/>
      <c r="AT18" s="218"/>
      <c r="AU18" s="218"/>
      <c r="AV18" s="218"/>
      <c r="AW18" s="218"/>
      <c r="AX18" s="218"/>
      <c r="AY18" s="218"/>
      <c r="AZ18" s="218"/>
      <c r="BA18" s="218"/>
      <c r="BB18" s="218"/>
      <c r="BC18" s="218"/>
      <c r="BD18" s="218"/>
    </row>
    <row r="19" spans="1:56" ht="56.25" customHeight="1" x14ac:dyDescent="0.3">
      <c r="A19" s="593"/>
      <c r="B19" s="593"/>
      <c r="C19" s="593"/>
      <c r="D19" s="593"/>
      <c r="E19" s="593"/>
      <c r="F19" s="593"/>
      <c r="G19" s="593"/>
      <c r="H19" s="593"/>
      <c r="I19" s="593"/>
      <c r="J19" s="593"/>
      <c r="K19" s="593"/>
      <c r="L19" s="593"/>
      <c r="M19" s="593"/>
      <c r="N19" s="593"/>
      <c r="O19" s="237"/>
      <c r="P19" s="252"/>
      <c r="Q19" s="237"/>
      <c r="R19" s="253"/>
      <c r="S19" s="253"/>
      <c r="T19" s="254"/>
      <c r="U19" s="253"/>
      <c r="V19" s="253"/>
      <c r="W19" s="253"/>
      <c r="X19" s="248"/>
      <c r="Y19" s="256"/>
      <c r="Z19" s="257"/>
      <c r="AA19" s="256"/>
      <c r="AB19" s="257"/>
      <c r="AC19" s="258"/>
      <c r="AD19" s="259"/>
      <c r="AE19" s="236"/>
      <c r="AF19" s="237"/>
      <c r="AG19" s="238"/>
      <c r="AH19" s="238"/>
      <c r="AI19" s="236"/>
      <c r="AJ19" s="237"/>
      <c r="AK19" s="218"/>
      <c r="AL19" s="218"/>
      <c r="AM19" s="218"/>
      <c r="AN19" s="218"/>
      <c r="AO19" s="218"/>
      <c r="AP19" s="218"/>
      <c r="AQ19" s="218"/>
      <c r="AR19" s="218"/>
      <c r="AS19" s="218"/>
      <c r="AT19" s="218"/>
      <c r="AU19" s="218"/>
      <c r="AV19" s="218"/>
      <c r="AW19" s="218"/>
      <c r="AX19" s="218"/>
      <c r="AY19" s="218"/>
      <c r="AZ19" s="218"/>
      <c r="BA19" s="218"/>
      <c r="BB19" s="218"/>
      <c r="BC19" s="218"/>
      <c r="BD19" s="218"/>
    </row>
    <row r="20" spans="1:56" ht="56.25" customHeight="1" x14ac:dyDescent="0.3">
      <c r="A20" s="581"/>
      <c r="B20" s="581"/>
      <c r="C20" s="581"/>
      <c r="D20" s="581"/>
      <c r="E20" s="581"/>
      <c r="F20" s="581"/>
      <c r="G20" s="581"/>
      <c r="H20" s="581"/>
      <c r="I20" s="581"/>
      <c r="J20" s="581"/>
      <c r="K20" s="581"/>
      <c r="L20" s="581"/>
      <c r="M20" s="581"/>
      <c r="N20" s="581"/>
      <c r="O20" s="237"/>
      <c r="P20" s="252"/>
      <c r="Q20" s="237"/>
      <c r="R20" s="253"/>
      <c r="S20" s="253"/>
      <c r="T20" s="254"/>
      <c r="U20" s="253"/>
      <c r="V20" s="253"/>
      <c r="W20" s="253"/>
      <c r="X20" s="248"/>
      <c r="Y20" s="256"/>
      <c r="Z20" s="257"/>
      <c r="AA20" s="256"/>
      <c r="AB20" s="257"/>
      <c r="AC20" s="258"/>
      <c r="AD20" s="259"/>
      <c r="AE20" s="236"/>
      <c r="AF20" s="237"/>
      <c r="AG20" s="238"/>
      <c r="AH20" s="238"/>
      <c r="AI20" s="236"/>
      <c r="AJ20" s="237"/>
      <c r="AK20" s="218"/>
      <c r="AL20" s="218"/>
      <c r="AM20" s="218"/>
      <c r="AN20" s="218"/>
      <c r="AO20" s="218"/>
      <c r="AP20" s="218"/>
      <c r="AQ20" s="218"/>
      <c r="AR20" s="218"/>
      <c r="AS20" s="218"/>
      <c r="AT20" s="218"/>
      <c r="AU20" s="218"/>
      <c r="AV20" s="218"/>
      <c r="AW20" s="218"/>
      <c r="AX20" s="218"/>
      <c r="AY20" s="218"/>
      <c r="AZ20" s="218"/>
      <c r="BA20" s="218"/>
      <c r="BB20" s="218"/>
      <c r="BC20" s="218"/>
      <c r="BD20" s="218"/>
    </row>
    <row r="21" spans="1:56" ht="151.5" customHeight="1" x14ac:dyDescent="0.3">
      <c r="A21" s="595">
        <v>4</v>
      </c>
      <c r="B21" s="626"/>
      <c r="C21" s="626"/>
      <c r="D21" s="626"/>
      <c r="E21" s="626"/>
      <c r="F21" s="626"/>
      <c r="G21" s="595"/>
      <c r="H21" s="622" t="str">
        <f>IF(G21&lt;=0,"",IF(G21&lt;=2,"Muy Baja",IF(G21&lt;=24,"Baja",IF(G21&lt;=500,"Media",IF(G21&lt;=5000,"Alta","Muy Alta")))))</f>
        <v/>
      </c>
      <c r="I21" s="621" t="str">
        <f>IF(H21="","",IF(H21="Muy Baja",0.2,IF(H21="Baja",0.4,IF(H21="Media",0.6,IF(H21="Alta",0.8,IF(H21="Muy Alta",1,))))))</f>
        <v/>
      </c>
      <c r="J21" s="621"/>
      <c r="K21" s="621">
        <f>IF(NOT(ISERROR(MATCH(J21,'[6]Tabla Impacto'!$B$221:$B$223,0))),'[6]Tabla Impacto'!$F$223&amp;"Por favor no seleccionar los criterios de impacto(Afectación Económica o presupuestal y Pérdida Reputacional)",J21)</f>
        <v>0</v>
      </c>
      <c r="L21" s="622" t="str">
        <f>IF(OR(K21='[6]Tabla Impacto'!$C$11,K21='[6]Tabla Impacto'!$D$11),"Leve",IF(OR(K21='[6]Tabla Impacto'!$C$12,K21='[6]Tabla Impacto'!$D$12),"Menor",IF(OR(K21='[6]Tabla Impacto'!$C$13,K21='[6]Tabla Impacto'!$D$13),"Moderado",IF(OR(K21='[6]Tabla Impacto'!$C$14,K21='[6]Tabla Impacto'!$D$14),"Mayor",IF(OR(K21='[6]Tabla Impacto'!$C$15,K21='[6]Tabla Impacto'!$D$15),"Catastrófico","")))))</f>
        <v/>
      </c>
      <c r="M21" s="621" t="str">
        <f>IF(L21="","",IF(L21="Leve",0.2,IF(L21="Menor",0.4,IF(L21="Moderado",0.6,IF(L21="Mayor",0.8,IF(L21="Catastrófico",1,))))))</f>
        <v/>
      </c>
      <c r="N21" s="623"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237">
        <v>1</v>
      </c>
      <c r="P21" s="252"/>
      <c r="Q21" s="237" t="str">
        <f t="shared" si="0"/>
        <v/>
      </c>
      <c r="R21" s="253"/>
      <c r="S21" s="253"/>
      <c r="T21" s="254" t="str">
        <f t="shared" si="1"/>
        <v/>
      </c>
      <c r="U21" s="253"/>
      <c r="V21" s="253"/>
      <c r="W21" s="253"/>
      <c r="X21" s="248" t="str">
        <f>IFERROR(IF(Q21="Probabilidad",(I21-(+I21*T21)),IF(Q21="Impacto",I21,"")),"")</f>
        <v/>
      </c>
      <c r="Y21" s="256" t="str">
        <f t="shared" si="2"/>
        <v/>
      </c>
      <c r="Z21" s="257" t="str">
        <f t="shared" si="3"/>
        <v/>
      </c>
      <c r="AA21" s="256" t="str">
        <f t="shared" si="4"/>
        <v/>
      </c>
      <c r="AB21" s="257" t="str">
        <f>IFERROR(IF(Q21="Impacto",(M21-(+M21*T21)),IF(Q21="Probabilidad",M21,"")),"")</f>
        <v/>
      </c>
      <c r="AC21" s="258" t="str">
        <f t="shared" si="5"/>
        <v/>
      </c>
      <c r="AD21" s="259"/>
      <c r="AE21" s="236"/>
      <c r="AF21" s="237"/>
      <c r="AG21" s="238"/>
      <c r="AH21" s="238"/>
      <c r="AI21" s="236"/>
      <c r="AJ21" s="237"/>
      <c r="AK21" s="218"/>
      <c r="AL21" s="218"/>
      <c r="AM21" s="218"/>
      <c r="AN21" s="218"/>
      <c r="AO21" s="218"/>
      <c r="AP21" s="218"/>
      <c r="AQ21" s="218"/>
      <c r="AR21" s="218"/>
      <c r="AS21" s="218"/>
      <c r="AT21" s="218"/>
      <c r="AU21" s="218"/>
      <c r="AV21" s="218"/>
      <c r="AW21" s="218"/>
      <c r="AX21" s="218"/>
      <c r="AY21" s="218"/>
      <c r="AZ21" s="218"/>
      <c r="BA21" s="218"/>
      <c r="BB21" s="218"/>
      <c r="BC21" s="218"/>
      <c r="BD21" s="218"/>
    </row>
    <row r="22" spans="1:56" ht="151.5" customHeight="1" x14ac:dyDescent="0.3">
      <c r="A22" s="593"/>
      <c r="B22" s="593"/>
      <c r="C22" s="593"/>
      <c r="D22" s="593"/>
      <c r="E22" s="593"/>
      <c r="F22" s="593"/>
      <c r="G22" s="593"/>
      <c r="H22" s="593"/>
      <c r="I22" s="593"/>
      <c r="J22" s="593"/>
      <c r="K22" s="593"/>
      <c r="L22" s="593"/>
      <c r="M22" s="593"/>
      <c r="N22" s="593"/>
      <c r="O22" s="237">
        <v>2</v>
      </c>
      <c r="P22" s="252"/>
      <c r="Q22" s="237" t="str">
        <f t="shared" si="0"/>
        <v/>
      </c>
      <c r="R22" s="253"/>
      <c r="S22" s="253"/>
      <c r="T22" s="254" t="str">
        <f t="shared" si="1"/>
        <v/>
      </c>
      <c r="U22" s="253"/>
      <c r="V22" s="253"/>
      <c r="W22" s="253"/>
      <c r="X22" s="248" t="str">
        <f>IFERROR(IF(AND(Q21="Probabilidad",Q22="Probabilidad"),(Z21-(+Z21*T22)),IF(Q22="Probabilidad",(I21-(+I21*T22)),IF(Q22="Impacto",Z21,""))),"")</f>
        <v/>
      </c>
      <c r="Y22" s="256" t="str">
        <f t="shared" si="2"/>
        <v/>
      </c>
      <c r="Z22" s="257" t="str">
        <f t="shared" si="3"/>
        <v/>
      </c>
      <c r="AA22" s="256" t="str">
        <f t="shared" si="4"/>
        <v/>
      </c>
      <c r="AB22" s="257" t="str">
        <f>IFERROR(IF(AND(Q21="Impacto",Q22="Impacto"),(AB21-(+AB21*T22)),IF(Q22="Impacto",(M21-(+M21*T22)),IF(Q22="Probabilidad",AB21,""))),"")</f>
        <v/>
      </c>
      <c r="AC22" s="258" t="str">
        <f t="shared" si="5"/>
        <v/>
      </c>
      <c r="AD22" s="259"/>
      <c r="AE22" s="236"/>
      <c r="AF22" s="237"/>
      <c r="AG22" s="238"/>
      <c r="AH22" s="238"/>
      <c r="AI22" s="236"/>
      <c r="AJ22" s="237"/>
      <c r="AK22" s="218"/>
      <c r="AL22" s="218"/>
      <c r="AM22" s="218"/>
      <c r="AN22" s="218"/>
      <c r="AO22" s="218"/>
      <c r="AP22" s="218"/>
      <c r="AQ22" s="218"/>
      <c r="AR22" s="218"/>
      <c r="AS22" s="218"/>
      <c r="AT22" s="218"/>
      <c r="AU22" s="218"/>
      <c r="AV22" s="218"/>
      <c r="AW22" s="218"/>
      <c r="AX22" s="218"/>
      <c r="AY22" s="218"/>
      <c r="AZ22" s="218"/>
      <c r="BA22" s="218"/>
      <c r="BB22" s="218"/>
      <c r="BC22" s="218"/>
      <c r="BD22" s="218"/>
    </row>
    <row r="23" spans="1:56" ht="151.5" customHeight="1" x14ac:dyDescent="0.3">
      <c r="A23" s="593"/>
      <c r="B23" s="593"/>
      <c r="C23" s="593"/>
      <c r="D23" s="593"/>
      <c r="E23" s="593"/>
      <c r="F23" s="593"/>
      <c r="G23" s="593"/>
      <c r="H23" s="593"/>
      <c r="I23" s="593"/>
      <c r="J23" s="593"/>
      <c r="K23" s="593"/>
      <c r="L23" s="593"/>
      <c r="M23" s="593"/>
      <c r="N23" s="593"/>
      <c r="O23" s="237">
        <v>3</v>
      </c>
      <c r="P23" s="260"/>
      <c r="Q23" s="237" t="str">
        <f t="shared" si="0"/>
        <v/>
      </c>
      <c r="R23" s="253"/>
      <c r="S23" s="253"/>
      <c r="T23" s="254" t="str">
        <f t="shared" si="1"/>
        <v/>
      </c>
      <c r="U23" s="253"/>
      <c r="V23" s="253"/>
      <c r="W23" s="253"/>
      <c r="X23" s="248" t="str">
        <f t="shared" ref="X23:X26" si="10">IFERROR(IF(AND(Q22="Probabilidad",Q23="Probabilidad"),(Z22-(+Z22*T23)),IF(AND(Q22="Impacto",Q23="Probabilidad"),(Z21-(+Z21*T23)),IF(Q23="Impacto",Z22,""))),"")</f>
        <v/>
      </c>
      <c r="Y23" s="256" t="str">
        <f t="shared" si="2"/>
        <v/>
      </c>
      <c r="Z23" s="257" t="str">
        <f t="shared" si="3"/>
        <v/>
      </c>
      <c r="AA23" s="256" t="str">
        <f t="shared" si="4"/>
        <v/>
      </c>
      <c r="AB23" s="257" t="str">
        <f t="shared" ref="AB23:AB26" si="11">IFERROR(IF(AND(Q22="Impacto",Q23="Impacto"),(AB22-(+AB22*T23)),IF(AND(Q22="Probabilidad",Q23="Impacto"),(AB21-(+AB21*T23)),IF(Q23="Probabilidad",AB22,""))),"")</f>
        <v/>
      </c>
      <c r="AC23" s="258" t="str">
        <f t="shared" si="5"/>
        <v/>
      </c>
      <c r="AD23" s="259"/>
      <c r="AE23" s="236"/>
      <c r="AF23" s="237"/>
      <c r="AG23" s="238"/>
      <c r="AH23" s="238"/>
      <c r="AI23" s="236"/>
      <c r="AJ23" s="237"/>
      <c r="AK23" s="218"/>
      <c r="AL23" s="218"/>
      <c r="AM23" s="218"/>
      <c r="AN23" s="218"/>
      <c r="AO23" s="218"/>
      <c r="AP23" s="218"/>
      <c r="AQ23" s="218"/>
      <c r="AR23" s="218"/>
      <c r="AS23" s="218"/>
      <c r="AT23" s="218"/>
      <c r="AU23" s="218"/>
      <c r="AV23" s="218"/>
      <c r="AW23" s="218"/>
      <c r="AX23" s="218"/>
      <c r="AY23" s="218"/>
      <c r="AZ23" s="218"/>
      <c r="BA23" s="218"/>
      <c r="BB23" s="218"/>
      <c r="BC23" s="218"/>
      <c r="BD23" s="218"/>
    </row>
    <row r="24" spans="1:56" ht="151.5" customHeight="1" x14ac:dyDescent="0.3">
      <c r="A24" s="593"/>
      <c r="B24" s="593"/>
      <c r="C24" s="593"/>
      <c r="D24" s="593"/>
      <c r="E24" s="593"/>
      <c r="F24" s="593"/>
      <c r="G24" s="593"/>
      <c r="H24" s="593"/>
      <c r="I24" s="593"/>
      <c r="J24" s="593"/>
      <c r="K24" s="593"/>
      <c r="L24" s="593"/>
      <c r="M24" s="593"/>
      <c r="N24" s="593"/>
      <c r="O24" s="237">
        <v>4</v>
      </c>
      <c r="P24" s="252"/>
      <c r="Q24" s="237" t="str">
        <f t="shared" si="0"/>
        <v/>
      </c>
      <c r="R24" s="253"/>
      <c r="S24" s="253"/>
      <c r="T24" s="254" t="str">
        <f t="shared" si="1"/>
        <v/>
      </c>
      <c r="U24" s="253"/>
      <c r="V24" s="253"/>
      <c r="W24" s="253"/>
      <c r="X24" s="248" t="str">
        <f t="shared" si="10"/>
        <v/>
      </c>
      <c r="Y24" s="256" t="str">
        <f t="shared" si="2"/>
        <v/>
      </c>
      <c r="Z24" s="257" t="str">
        <f t="shared" si="3"/>
        <v/>
      </c>
      <c r="AA24" s="256" t="str">
        <f t="shared" si="4"/>
        <v/>
      </c>
      <c r="AB24" s="257" t="str">
        <f t="shared" si="11"/>
        <v/>
      </c>
      <c r="AC24" s="258" t="str">
        <f t="shared" si="5"/>
        <v/>
      </c>
      <c r="AD24" s="259"/>
      <c r="AE24" s="236"/>
      <c r="AF24" s="237"/>
      <c r="AG24" s="238"/>
      <c r="AH24" s="238"/>
      <c r="AI24" s="236"/>
      <c r="AJ24" s="237"/>
      <c r="AK24" s="218"/>
      <c r="AL24" s="218"/>
      <c r="AM24" s="218"/>
      <c r="AN24" s="218"/>
      <c r="AO24" s="218"/>
      <c r="AP24" s="218"/>
      <c r="AQ24" s="218"/>
      <c r="AR24" s="218"/>
      <c r="AS24" s="218"/>
      <c r="AT24" s="218"/>
      <c r="AU24" s="218"/>
      <c r="AV24" s="218"/>
      <c r="AW24" s="218"/>
      <c r="AX24" s="218"/>
      <c r="AY24" s="218"/>
      <c r="AZ24" s="218"/>
      <c r="BA24" s="218"/>
      <c r="BB24" s="218"/>
      <c r="BC24" s="218"/>
      <c r="BD24" s="218"/>
    </row>
    <row r="25" spans="1:56" ht="151.5" customHeight="1" x14ac:dyDescent="0.3">
      <c r="A25" s="593"/>
      <c r="B25" s="593"/>
      <c r="C25" s="593"/>
      <c r="D25" s="593"/>
      <c r="E25" s="593"/>
      <c r="F25" s="593"/>
      <c r="G25" s="593"/>
      <c r="H25" s="593"/>
      <c r="I25" s="593"/>
      <c r="J25" s="593"/>
      <c r="K25" s="593"/>
      <c r="L25" s="593"/>
      <c r="M25" s="593"/>
      <c r="N25" s="593"/>
      <c r="O25" s="237">
        <v>5</v>
      </c>
      <c r="P25" s="252"/>
      <c r="Q25" s="237" t="str">
        <f t="shared" si="0"/>
        <v/>
      </c>
      <c r="R25" s="253"/>
      <c r="S25" s="253"/>
      <c r="T25" s="254" t="str">
        <f t="shared" si="1"/>
        <v/>
      </c>
      <c r="U25" s="253"/>
      <c r="V25" s="253"/>
      <c r="W25" s="253"/>
      <c r="X25" s="255" t="str">
        <f t="shared" si="10"/>
        <v/>
      </c>
      <c r="Y25" s="256" t="str">
        <f t="shared" si="2"/>
        <v/>
      </c>
      <c r="Z25" s="257" t="str">
        <f t="shared" si="3"/>
        <v/>
      </c>
      <c r="AA25" s="256" t="str">
        <f t="shared" si="4"/>
        <v/>
      </c>
      <c r="AB25" s="257" t="str">
        <f t="shared" si="11"/>
        <v/>
      </c>
      <c r="AC25" s="258" t="str">
        <f t="shared" si="5"/>
        <v/>
      </c>
      <c r="AD25" s="259"/>
      <c r="AE25" s="236"/>
      <c r="AF25" s="237"/>
      <c r="AG25" s="238"/>
      <c r="AH25" s="238"/>
      <c r="AI25" s="236"/>
      <c r="AJ25" s="237"/>
      <c r="AK25" s="218"/>
      <c r="AL25" s="218"/>
      <c r="AM25" s="218"/>
      <c r="AN25" s="218"/>
      <c r="AO25" s="218"/>
      <c r="AP25" s="218"/>
      <c r="AQ25" s="218"/>
      <c r="AR25" s="218"/>
      <c r="AS25" s="218"/>
      <c r="AT25" s="218"/>
      <c r="AU25" s="218"/>
      <c r="AV25" s="218"/>
      <c r="AW25" s="218"/>
      <c r="AX25" s="218"/>
      <c r="AY25" s="218"/>
      <c r="AZ25" s="218"/>
      <c r="BA25" s="218"/>
      <c r="BB25" s="218"/>
      <c r="BC25" s="218"/>
      <c r="BD25" s="218"/>
    </row>
    <row r="26" spans="1:56" ht="151.5" customHeight="1" x14ac:dyDescent="0.3">
      <c r="A26" s="581"/>
      <c r="B26" s="581"/>
      <c r="C26" s="581"/>
      <c r="D26" s="581"/>
      <c r="E26" s="581"/>
      <c r="F26" s="581"/>
      <c r="G26" s="581"/>
      <c r="H26" s="581"/>
      <c r="I26" s="581"/>
      <c r="J26" s="581"/>
      <c r="K26" s="581"/>
      <c r="L26" s="581"/>
      <c r="M26" s="581"/>
      <c r="N26" s="581"/>
      <c r="O26" s="237">
        <v>6</v>
      </c>
      <c r="P26" s="252"/>
      <c r="Q26" s="237" t="str">
        <f t="shared" si="0"/>
        <v/>
      </c>
      <c r="R26" s="253"/>
      <c r="S26" s="253"/>
      <c r="T26" s="254" t="str">
        <f t="shared" si="1"/>
        <v/>
      </c>
      <c r="U26" s="253"/>
      <c r="V26" s="253"/>
      <c r="W26" s="253"/>
      <c r="X26" s="248" t="str">
        <f t="shared" si="10"/>
        <v/>
      </c>
      <c r="Y26" s="256" t="str">
        <f t="shared" si="2"/>
        <v/>
      </c>
      <c r="Z26" s="257" t="str">
        <f t="shared" si="3"/>
        <v/>
      </c>
      <c r="AA26" s="256" t="str">
        <f t="shared" si="4"/>
        <v/>
      </c>
      <c r="AB26" s="257" t="str">
        <f t="shared" si="11"/>
        <v/>
      </c>
      <c r="AC26" s="258" t="str">
        <f t="shared" si="5"/>
        <v/>
      </c>
      <c r="AD26" s="259"/>
      <c r="AE26" s="236"/>
      <c r="AF26" s="237"/>
      <c r="AG26" s="238"/>
      <c r="AH26" s="238"/>
      <c r="AI26" s="236"/>
      <c r="AJ26" s="237"/>
      <c r="AK26" s="218"/>
      <c r="AL26" s="218"/>
      <c r="AM26" s="218"/>
      <c r="AN26" s="218"/>
      <c r="AO26" s="218"/>
      <c r="AP26" s="218"/>
      <c r="AQ26" s="218"/>
      <c r="AR26" s="218"/>
      <c r="AS26" s="218"/>
      <c r="AT26" s="218"/>
      <c r="AU26" s="218"/>
      <c r="AV26" s="218"/>
      <c r="AW26" s="218"/>
      <c r="AX26" s="218"/>
      <c r="AY26" s="218"/>
      <c r="AZ26" s="218"/>
      <c r="BA26" s="218"/>
      <c r="BB26" s="218"/>
      <c r="BC26" s="218"/>
      <c r="BD26" s="218"/>
    </row>
    <row r="27" spans="1:56" ht="151.5" customHeight="1" x14ac:dyDescent="0.3">
      <c r="A27" s="595">
        <v>5</v>
      </c>
      <c r="B27" s="626"/>
      <c r="C27" s="626"/>
      <c r="D27" s="626"/>
      <c r="E27" s="626"/>
      <c r="F27" s="626"/>
      <c r="G27" s="595"/>
      <c r="H27" s="622" t="str">
        <f>IF(G27&lt;=0,"",IF(G27&lt;=2,"Muy Baja",IF(G27&lt;=24,"Baja",IF(G27&lt;=500,"Media",IF(G27&lt;=5000,"Alta","Muy Alta")))))</f>
        <v/>
      </c>
      <c r="I27" s="621" t="str">
        <f>IF(H27="","",IF(H27="Muy Baja",0.2,IF(H27="Baja",0.4,IF(H27="Media",0.6,IF(H27="Alta",0.8,IF(H27="Muy Alta",1,))))))</f>
        <v/>
      </c>
      <c r="J27" s="621"/>
      <c r="K27" s="621">
        <f>IF(NOT(ISERROR(MATCH(J27,'[6]Tabla Impacto'!$B$221:$B$223,0))),'[6]Tabla Impacto'!$F$223&amp;"Por favor no seleccionar los criterios de impacto(Afectación Económica o presupuestal y Pérdida Reputacional)",J27)</f>
        <v>0</v>
      </c>
      <c r="L27" s="622" t="str">
        <f>IF(OR(K27='[6]Tabla Impacto'!$C$11,K27='[6]Tabla Impacto'!$D$11),"Leve",IF(OR(K27='[6]Tabla Impacto'!$C$12,K27='[6]Tabla Impacto'!$D$12),"Menor",IF(OR(K27='[6]Tabla Impacto'!$C$13,K27='[6]Tabla Impacto'!$D$13),"Moderado",IF(OR(K27='[6]Tabla Impacto'!$C$14,K27='[6]Tabla Impacto'!$D$14),"Mayor",IF(OR(K27='[6]Tabla Impacto'!$C$15,K27='[6]Tabla Impacto'!$D$15),"Catastrófico","")))))</f>
        <v/>
      </c>
      <c r="M27" s="621" t="str">
        <f>IF(L27="","",IF(L27="Leve",0.2,IF(L27="Menor",0.4,IF(L27="Moderado",0.6,IF(L27="Mayor",0.8,IF(L27="Catastrófico",1,))))))</f>
        <v/>
      </c>
      <c r="N27" s="623"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237">
        <v>1</v>
      </c>
      <c r="P27" s="252"/>
      <c r="Q27" s="237" t="str">
        <f t="shared" si="0"/>
        <v/>
      </c>
      <c r="R27" s="253"/>
      <c r="S27" s="253"/>
      <c r="T27" s="254" t="str">
        <f t="shared" si="1"/>
        <v/>
      </c>
      <c r="U27" s="253"/>
      <c r="V27" s="253"/>
      <c r="W27" s="253"/>
      <c r="X27" s="248" t="str">
        <f>IFERROR(IF(Q27="Probabilidad",(I27-(+I27*T27)),IF(Q27="Impacto",I27,"")),"")</f>
        <v/>
      </c>
      <c r="Y27" s="256" t="str">
        <f t="shared" si="2"/>
        <v/>
      </c>
      <c r="Z27" s="257" t="str">
        <f t="shared" si="3"/>
        <v/>
      </c>
      <c r="AA27" s="256" t="str">
        <f t="shared" si="4"/>
        <v/>
      </c>
      <c r="AB27" s="257" t="str">
        <f>IFERROR(IF(Q27="Impacto",(M27-(+M27*T27)),IF(Q27="Probabilidad",M27,"")),"")</f>
        <v/>
      </c>
      <c r="AC27" s="258" t="str">
        <f t="shared" si="5"/>
        <v/>
      </c>
      <c r="AD27" s="259"/>
      <c r="AE27" s="236"/>
      <c r="AF27" s="237"/>
      <c r="AG27" s="238"/>
      <c r="AH27" s="238"/>
      <c r="AI27" s="236"/>
      <c r="AJ27" s="237"/>
      <c r="AK27" s="218"/>
      <c r="AL27" s="218"/>
      <c r="AM27" s="218"/>
      <c r="AN27" s="218"/>
      <c r="AO27" s="218"/>
      <c r="AP27" s="218"/>
      <c r="AQ27" s="218"/>
      <c r="AR27" s="218"/>
      <c r="AS27" s="218"/>
      <c r="AT27" s="218"/>
      <c r="AU27" s="218"/>
      <c r="AV27" s="218"/>
      <c r="AW27" s="218"/>
      <c r="AX27" s="218"/>
      <c r="AY27" s="218"/>
      <c r="AZ27" s="218"/>
      <c r="BA27" s="218"/>
      <c r="BB27" s="218"/>
      <c r="BC27" s="218"/>
      <c r="BD27" s="218"/>
    </row>
    <row r="28" spans="1:56" ht="151.5" customHeight="1" x14ac:dyDescent="0.3">
      <c r="A28" s="593"/>
      <c r="B28" s="593"/>
      <c r="C28" s="593"/>
      <c r="D28" s="593"/>
      <c r="E28" s="593"/>
      <c r="F28" s="593"/>
      <c r="G28" s="593"/>
      <c r="H28" s="593"/>
      <c r="I28" s="593"/>
      <c r="J28" s="593"/>
      <c r="K28" s="593"/>
      <c r="L28" s="593"/>
      <c r="M28" s="593"/>
      <c r="N28" s="593"/>
      <c r="O28" s="237">
        <v>2</v>
      </c>
      <c r="P28" s="252"/>
      <c r="Q28" s="237" t="str">
        <f t="shared" si="0"/>
        <v/>
      </c>
      <c r="R28" s="253"/>
      <c r="S28" s="253"/>
      <c r="T28" s="254" t="str">
        <f t="shared" si="1"/>
        <v/>
      </c>
      <c r="U28" s="253"/>
      <c r="V28" s="253"/>
      <c r="W28" s="253"/>
      <c r="X28" s="248" t="str">
        <f>IFERROR(IF(AND(Q27="Probabilidad",Q28="Probabilidad"),(Z27-(+Z27*T28)),IF(Q28="Probabilidad",(I27-(+I27*T28)),IF(Q28="Impacto",Z27,""))),"")</f>
        <v/>
      </c>
      <c r="Y28" s="256" t="str">
        <f t="shared" si="2"/>
        <v/>
      </c>
      <c r="Z28" s="257" t="str">
        <f t="shared" si="3"/>
        <v/>
      </c>
      <c r="AA28" s="256" t="str">
        <f t="shared" si="4"/>
        <v/>
      </c>
      <c r="AB28" s="257" t="str">
        <f>IFERROR(IF(AND(Q27="Impacto",Q28="Impacto"),(AB27-(+AB27*T28)),IF(Q28="Impacto",(M27-(+M27*T28)),IF(Q28="Probabilidad",AB27,""))),"")</f>
        <v/>
      </c>
      <c r="AC28" s="258" t="str">
        <f t="shared" si="5"/>
        <v/>
      </c>
      <c r="AD28" s="259"/>
      <c r="AE28" s="236"/>
      <c r="AF28" s="237"/>
      <c r="AG28" s="238"/>
      <c r="AH28" s="238"/>
      <c r="AI28" s="236"/>
      <c r="AJ28" s="237"/>
      <c r="AK28" s="218"/>
      <c r="AL28" s="218"/>
      <c r="AM28" s="218"/>
      <c r="AN28" s="218"/>
      <c r="AO28" s="218"/>
      <c r="AP28" s="218"/>
      <c r="AQ28" s="218"/>
      <c r="AR28" s="218"/>
      <c r="AS28" s="218"/>
      <c r="AT28" s="218"/>
      <c r="AU28" s="218"/>
      <c r="AV28" s="218"/>
      <c r="AW28" s="218"/>
      <c r="AX28" s="218"/>
      <c r="AY28" s="218"/>
      <c r="AZ28" s="218"/>
      <c r="BA28" s="218"/>
      <c r="BB28" s="218"/>
      <c r="BC28" s="218"/>
      <c r="BD28" s="218"/>
    </row>
    <row r="29" spans="1:56" ht="151.5" customHeight="1" x14ac:dyDescent="0.3">
      <c r="A29" s="593"/>
      <c r="B29" s="593"/>
      <c r="C29" s="593"/>
      <c r="D29" s="593"/>
      <c r="E29" s="593"/>
      <c r="F29" s="593"/>
      <c r="G29" s="593"/>
      <c r="H29" s="593"/>
      <c r="I29" s="593"/>
      <c r="J29" s="593"/>
      <c r="K29" s="593"/>
      <c r="L29" s="593"/>
      <c r="M29" s="593"/>
      <c r="N29" s="593"/>
      <c r="O29" s="237">
        <v>3</v>
      </c>
      <c r="P29" s="260"/>
      <c r="Q29" s="237" t="str">
        <f t="shared" si="0"/>
        <v/>
      </c>
      <c r="R29" s="253"/>
      <c r="S29" s="253"/>
      <c r="T29" s="254" t="str">
        <f t="shared" si="1"/>
        <v/>
      </c>
      <c r="U29" s="253"/>
      <c r="V29" s="253"/>
      <c r="W29" s="253"/>
      <c r="X29" s="248" t="str">
        <f t="shared" ref="X29:X32" si="12">IFERROR(IF(AND(Q28="Probabilidad",Q29="Probabilidad"),(Z28-(+Z28*T29)),IF(AND(Q28="Impacto",Q29="Probabilidad"),(Z27-(+Z27*T29)),IF(Q29="Impacto",Z28,""))),"")</f>
        <v/>
      </c>
      <c r="Y29" s="256" t="str">
        <f t="shared" si="2"/>
        <v/>
      </c>
      <c r="Z29" s="257" t="str">
        <f t="shared" si="3"/>
        <v/>
      </c>
      <c r="AA29" s="256" t="str">
        <f t="shared" si="4"/>
        <v/>
      </c>
      <c r="AB29" s="257" t="str">
        <f t="shared" ref="AB29:AB32" si="13">IFERROR(IF(AND(Q28="Impacto",Q29="Impacto"),(AB28-(+AB28*T29)),IF(AND(Q28="Probabilidad",Q29="Impacto"),(AB27-(+AB27*T29)),IF(Q29="Probabilidad",AB28,""))),"")</f>
        <v/>
      </c>
      <c r="AC29" s="258" t="str">
        <f t="shared" si="5"/>
        <v/>
      </c>
      <c r="AD29" s="259"/>
      <c r="AE29" s="236"/>
      <c r="AF29" s="237"/>
      <c r="AG29" s="238"/>
      <c r="AH29" s="238"/>
      <c r="AI29" s="236"/>
      <c r="AJ29" s="237"/>
      <c r="AK29" s="218"/>
      <c r="AL29" s="218"/>
      <c r="AM29" s="218"/>
      <c r="AN29" s="218"/>
      <c r="AO29" s="218"/>
      <c r="AP29" s="218"/>
      <c r="AQ29" s="218"/>
      <c r="AR29" s="218"/>
      <c r="AS29" s="218"/>
      <c r="AT29" s="218"/>
      <c r="AU29" s="218"/>
      <c r="AV29" s="218"/>
      <c r="AW29" s="218"/>
      <c r="AX29" s="218"/>
      <c r="AY29" s="218"/>
      <c r="AZ29" s="218"/>
      <c r="BA29" s="218"/>
      <c r="BB29" s="218"/>
      <c r="BC29" s="218"/>
      <c r="BD29" s="218"/>
    </row>
    <row r="30" spans="1:56" ht="151.5" customHeight="1" x14ac:dyDescent="0.3">
      <c r="A30" s="593"/>
      <c r="B30" s="593"/>
      <c r="C30" s="593"/>
      <c r="D30" s="593"/>
      <c r="E30" s="593"/>
      <c r="F30" s="593"/>
      <c r="G30" s="593"/>
      <c r="H30" s="593"/>
      <c r="I30" s="593"/>
      <c r="J30" s="593"/>
      <c r="K30" s="593"/>
      <c r="L30" s="593"/>
      <c r="M30" s="593"/>
      <c r="N30" s="593"/>
      <c r="O30" s="237">
        <v>4</v>
      </c>
      <c r="P30" s="252"/>
      <c r="Q30" s="237" t="str">
        <f t="shared" si="0"/>
        <v/>
      </c>
      <c r="R30" s="253"/>
      <c r="S30" s="253"/>
      <c r="T30" s="254" t="str">
        <f t="shared" si="1"/>
        <v/>
      </c>
      <c r="U30" s="253"/>
      <c r="V30" s="253"/>
      <c r="W30" s="253"/>
      <c r="X30" s="248" t="str">
        <f t="shared" si="12"/>
        <v/>
      </c>
      <c r="Y30" s="256" t="str">
        <f t="shared" si="2"/>
        <v/>
      </c>
      <c r="Z30" s="257" t="str">
        <f t="shared" si="3"/>
        <v/>
      </c>
      <c r="AA30" s="256" t="str">
        <f t="shared" si="4"/>
        <v/>
      </c>
      <c r="AB30" s="257" t="str">
        <f t="shared" si="13"/>
        <v/>
      </c>
      <c r="AC30" s="258" t="str">
        <f t="shared" si="5"/>
        <v/>
      </c>
      <c r="AD30" s="259"/>
      <c r="AE30" s="236"/>
      <c r="AF30" s="237"/>
      <c r="AG30" s="238"/>
      <c r="AH30" s="238"/>
      <c r="AI30" s="236"/>
      <c r="AJ30" s="237"/>
      <c r="AK30" s="218"/>
      <c r="AL30" s="218"/>
      <c r="AM30" s="218"/>
      <c r="AN30" s="218"/>
      <c r="AO30" s="218"/>
      <c r="AP30" s="218"/>
      <c r="AQ30" s="218"/>
      <c r="AR30" s="218"/>
      <c r="AS30" s="218"/>
      <c r="AT30" s="218"/>
      <c r="AU30" s="218"/>
      <c r="AV30" s="218"/>
      <c r="AW30" s="218"/>
      <c r="AX30" s="218"/>
      <c r="AY30" s="218"/>
      <c r="AZ30" s="218"/>
      <c r="BA30" s="218"/>
      <c r="BB30" s="218"/>
      <c r="BC30" s="218"/>
      <c r="BD30" s="218"/>
    </row>
    <row r="31" spans="1:56" ht="151.5" customHeight="1" x14ac:dyDescent="0.3">
      <c r="A31" s="593"/>
      <c r="B31" s="593"/>
      <c r="C31" s="593"/>
      <c r="D31" s="593"/>
      <c r="E31" s="593"/>
      <c r="F31" s="593"/>
      <c r="G31" s="593"/>
      <c r="H31" s="593"/>
      <c r="I31" s="593"/>
      <c r="J31" s="593"/>
      <c r="K31" s="593"/>
      <c r="L31" s="593"/>
      <c r="M31" s="593"/>
      <c r="N31" s="593"/>
      <c r="O31" s="237">
        <v>5</v>
      </c>
      <c r="P31" s="252"/>
      <c r="Q31" s="237" t="str">
        <f t="shared" si="0"/>
        <v/>
      </c>
      <c r="R31" s="253"/>
      <c r="S31" s="253"/>
      <c r="T31" s="254" t="str">
        <f t="shared" si="1"/>
        <v/>
      </c>
      <c r="U31" s="253"/>
      <c r="V31" s="253"/>
      <c r="W31" s="253"/>
      <c r="X31" s="248" t="str">
        <f t="shared" si="12"/>
        <v/>
      </c>
      <c r="Y31" s="256" t="str">
        <f t="shared" si="2"/>
        <v/>
      </c>
      <c r="Z31" s="257" t="str">
        <f t="shared" si="3"/>
        <v/>
      </c>
      <c r="AA31" s="256" t="str">
        <f t="shared" si="4"/>
        <v/>
      </c>
      <c r="AB31" s="257" t="str">
        <f t="shared" si="13"/>
        <v/>
      </c>
      <c r="AC31" s="258" t="str">
        <f t="shared" si="5"/>
        <v/>
      </c>
      <c r="AD31" s="259"/>
      <c r="AE31" s="236"/>
      <c r="AF31" s="237"/>
      <c r="AG31" s="238"/>
      <c r="AH31" s="238"/>
      <c r="AI31" s="236"/>
      <c r="AJ31" s="237"/>
      <c r="AK31" s="218"/>
      <c r="AL31" s="218"/>
      <c r="AM31" s="218"/>
      <c r="AN31" s="218"/>
      <c r="AO31" s="218"/>
      <c r="AP31" s="218"/>
      <c r="AQ31" s="218"/>
      <c r="AR31" s="218"/>
      <c r="AS31" s="218"/>
      <c r="AT31" s="218"/>
      <c r="AU31" s="218"/>
      <c r="AV31" s="218"/>
      <c r="AW31" s="218"/>
      <c r="AX31" s="218"/>
      <c r="AY31" s="218"/>
      <c r="AZ31" s="218"/>
      <c r="BA31" s="218"/>
      <c r="BB31" s="218"/>
      <c r="BC31" s="218"/>
      <c r="BD31" s="218"/>
    </row>
    <row r="32" spans="1:56" ht="151.5" customHeight="1" x14ac:dyDescent="0.3">
      <c r="A32" s="581"/>
      <c r="B32" s="581"/>
      <c r="C32" s="581"/>
      <c r="D32" s="581"/>
      <c r="E32" s="581"/>
      <c r="F32" s="581"/>
      <c r="G32" s="581"/>
      <c r="H32" s="581"/>
      <c r="I32" s="581"/>
      <c r="J32" s="581"/>
      <c r="K32" s="581"/>
      <c r="L32" s="581"/>
      <c r="M32" s="581"/>
      <c r="N32" s="581"/>
      <c r="O32" s="237">
        <v>6</v>
      </c>
      <c r="P32" s="252"/>
      <c r="Q32" s="237" t="str">
        <f t="shared" si="0"/>
        <v/>
      </c>
      <c r="R32" s="253"/>
      <c r="S32" s="253"/>
      <c r="T32" s="254" t="str">
        <f t="shared" si="1"/>
        <v/>
      </c>
      <c r="U32" s="253"/>
      <c r="V32" s="253"/>
      <c r="W32" s="253"/>
      <c r="X32" s="248" t="str">
        <f t="shared" si="12"/>
        <v/>
      </c>
      <c r="Y32" s="256" t="str">
        <f t="shared" si="2"/>
        <v/>
      </c>
      <c r="Z32" s="257" t="str">
        <f t="shared" si="3"/>
        <v/>
      </c>
      <c r="AA32" s="256" t="str">
        <f t="shared" si="4"/>
        <v/>
      </c>
      <c r="AB32" s="257" t="str">
        <f t="shared" si="13"/>
        <v/>
      </c>
      <c r="AC32" s="258" t="str">
        <f t="shared" si="5"/>
        <v/>
      </c>
      <c r="AD32" s="259"/>
      <c r="AE32" s="236"/>
      <c r="AF32" s="237"/>
      <c r="AG32" s="238"/>
      <c r="AH32" s="238"/>
      <c r="AI32" s="236"/>
      <c r="AJ32" s="237"/>
      <c r="AK32" s="218"/>
      <c r="AL32" s="218"/>
      <c r="AM32" s="218"/>
      <c r="AN32" s="218"/>
      <c r="AO32" s="218"/>
      <c r="AP32" s="218"/>
      <c r="AQ32" s="218"/>
      <c r="AR32" s="218"/>
      <c r="AS32" s="218"/>
      <c r="AT32" s="218"/>
      <c r="AU32" s="218"/>
      <c r="AV32" s="218"/>
      <c r="AW32" s="218"/>
      <c r="AX32" s="218"/>
      <c r="AY32" s="218"/>
      <c r="AZ32" s="218"/>
      <c r="BA32" s="218"/>
      <c r="BB32" s="218"/>
      <c r="BC32" s="218"/>
      <c r="BD32" s="218"/>
    </row>
    <row r="33" spans="1:56" ht="151.5" customHeight="1" x14ac:dyDescent="0.3">
      <c r="A33" s="595">
        <v>6</v>
      </c>
      <c r="B33" s="626"/>
      <c r="C33" s="626"/>
      <c r="D33" s="626"/>
      <c r="E33" s="626"/>
      <c r="F33" s="626"/>
      <c r="G33" s="595"/>
      <c r="H33" s="622" t="str">
        <f>IF(G33&lt;=0,"",IF(G33&lt;=2,"Muy Baja",IF(G33&lt;=24,"Baja",IF(G33&lt;=500,"Media",IF(G33&lt;=5000,"Alta","Muy Alta")))))</f>
        <v/>
      </c>
      <c r="I33" s="621" t="str">
        <f>IF(H33="","",IF(H33="Muy Baja",0.2,IF(H33="Baja",0.4,IF(H33="Media",0.6,IF(H33="Alta",0.8,IF(H33="Muy Alta",1,))))))</f>
        <v/>
      </c>
      <c r="J33" s="621"/>
      <c r="K33" s="621">
        <f>IF(NOT(ISERROR(MATCH(J33,'[6]Tabla Impacto'!$B$221:$B$223,0))),'[6]Tabla Impacto'!$F$223&amp;"Por favor no seleccionar los criterios de impacto(Afectación Económica o presupuestal y Pérdida Reputacional)",J33)</f>
        <v>0</v>
      </c>
      <c r="L33" s="622" t="str">
        <f>IF(OR(K33='[6]Tabla Impacto'!$C$11,K33='[6]Tabla Impacto'!$D$11),"Leve",IF(OR(K33='[6]Tabla Impacto'!$C$12,K33='[6]Tabla Impacto'!$D$12),"Menor",IF(OR(K33='[6]Tabla Impacto'!$C$13,K33='[6]Tabla Impacto'!$D$13),"Moderado",IF(OR(K33='[6]Tabla Impacto'!$C$14,K33='[6]Tabla Impacto'!$D$14),"Mayor",IF(OR(K33='[6]Tabla Impacto'!$C$15,K33='[6]Tabla Impacto'!$D$15),"Catastrófico","")))))</f>
        <v/>
      </c>
      <c r="M33" s="621" t="str">
        <f>IF(L33="","",IF(L33="Leve",0.2,IF(L33="Menor",0.4,IF(L33="Moderado",0.6,IF(L33="Mayor",0.8,IF(L33="Catastrófico",1,))))))</f>
        <v/>
      </c>
      <c r="N33" s="623"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237">
        <v>1</v>
      </c>
      <c r="P33" s="252"/>
      <c r="Q33" s="237" t="str">
        <f t="shared" si="0"/>
        <v/>
      </c>
      <c r="R33" s="253"/>
      <c r="S33" s="253"/>
      <c r="T33" s="254" t="str">
        <f t="shared" si="1"/>
        <v/>
      </c>
      <c r="U33" s="253"/>
      <c r="V33" s="253"/>
      <c r="W33" s="253"/>
      <c r="X33" s="248" t="str">
        <f>IFERROR(IF(Q33="Probabilidad",(I33-(+I33*T33)),IF(Q33="Impacto",I33,"")),"")</f>
        <v/>
      </c>
      <c r="Y33" s="256" t="str">
        <f t="shared" si="2"/>
        <v/>
      </c>
      <c r="Z33" s="257" t="str">
        <f t="shared" si="3"/>
        <v/>
      </c>
      <c r="AA33" s="256" t="str">
        <f t="shared" si="4"/>
        <v/>
      </c>
      <c r="AB33" s="257" t="str">
        <f>IFERROR(IF(Q33="Impacto",(M33-(+M33*T33)),IF(Q33="Probabilidad",M33,"")),"")</f>
        <v/>
      </c>
      <c r="AC33" s="258" t="str">
        <f t="shared" si="5"/>
        <v/>
      </c>
      <c r="AD33" s="259"/>
      <c r="AE33" s="236"/>
      <c r="AF33" s="237"/>
      <c r="AG33" s="238"/>
      <c r="AH33" s="238"/>
      <c r="AI33" s="236"/>
      <c r="AJ33" s="237"/>
      <c r="AK33" s="218"/>
      <c r="AL33" s="218"/>
      <c r="AM33" s="218"/>
      <c r="AN33" s="218"/>
      <c r="AO33" s="218"/>
      <c r="AP33" s="218"/>
      <c r="AQ33" s="218"/>
      <c r="AR33" s="218"/>
      <c r="AS33" s="218"/>
      <c r="AT33" s="218"/>
      <c r="AU33" s="218"/>
      <c r="AV33" s="218"/>
      <c r="AW33" s="218"/>
      <c r="AX33" s="218"/>
      <c r="AY33" s="218"/>
      <c r="AZ33" s="218"/>
      <c r="BA33" s="218"/>
      <c r="BB33" s="218"/>
      <c r="BC33" s="218"/>
      <c r="BD33" s="218"/>
    </row>
    <row r="34" spans="1:56" ht="151.5" customHeight="1" x14ac:dyDescent="0.3">
      <c r="A34" s="593"/>
      <c r="B34" s="593"/>
      <c r="C34" s="593"/>
      <c r="D34" s="593"/>
      <c r="E34" s="593"/>
      <c r="F34" s="593"/>
      <c r="G34" s="593"/>
      <c r="H34" s="593"/>
      <c r="I34" s="593"/>
      <c r="J34" s="593"/>
      <c r="K34" s="593"/>
      <c r="L34" s="593"/>
      <c r="M34" s="593"/>
      <c r="N34" s="593"/>
      <c r="O34" s="237">
        <v>2</v>
      </c>
      <c r="P34" s="252"/>
      <c r="Q34" s="237" t="str">
        <f t="shared" si="0"/>
        <v/>
      </c>
      <c r="R34" s="253"/>
      <c r="S34" s="253"/>
      <c r="T34" s="254" t="str">
        <f t="shared" si="1"/>
        <v/>
      </c>
      <c r="U34" s="253"/>
      <c r="V34" s="253"/>
      <c r="W34" s="253"/>
      <c r="X34" s="248" t="str">
        <f>IFERROR(IF(AND(Q33="Probabilidad",Q34="Probabilidad"),(Z33-(+Z33*T34)),IF(Q34="Probabilidad",(I33-(+I33*T34)),IF(Q34="Impacto",Z33,""))),"")</f>
        <v/>
      </c>
      <c r="Y34" s="256" t="str">
        <f t="shared" si="2"/>
        <v/>
      </c>
      <c r="Z34" s="257" t="str">
        <f t="shared" si="3"/>
        <v/>
      </c>
      <c r="AA34" s="256" t="str">
        <f t="shared" si="4"/>
        <v/>
      </c>
      <c r="AB34" s="257" t="str">
        <f>IFERROR(IF(AND(Q33="Impacto",Q34="Impacto"),(AB33-(+AB33*T34)),IF(Q34="Impacto",(M33-(+M33*T34)),IF(Q34="Probabilidad",AB33,""))),"")</f>
        <v/>
      </c>
      <c r="AC34" s="258" t="str">
        <f t="shared" si="5"/>
        <v/>
      </c>
      <c r="AD34" s="259"/>
      <c r="AE34" s="236"/>
      <c r="AF34" s="237"/>
      <c r="AG34" s="238"/>
      <c r="AH34" s="238"/>
      <c r="AI34" s="236"/>
      <c r="AJ34" s="237"/>
      <c r="AK34" s="218"/>
      <c r="AL34" s="218"/>
      <c r="AM34" s="218"/>
      <c r="AN34" s="218"/>
      <c r="AO34" s="218"/>
      <c r="AP34" s="218"/>
      <c r="AQ34" s="218"/>
      <c r="AR34" s="218"/>
      <c r="AS34" s="218"/>
      <c r="AT34" s="218"/>
      <c r="AU34" s="218"/>
      <c r="AV34" s="218"/>
      <c r="AW34" s="218"/>
      <c r="AX34" s="218"/>
      <c r="AY34" s="218"/>
      <c r="AZ34" s="218"/>
      <c r="BA34" s="218"/>
      <c r="BB34" s="218"/>
      <c r="BC34" s="218"/>
      <c r="BD34" s="218"/>
    </row>
    <row r="35" spans="1:56" ht="151.5" customHeight="1" x14ac:dyDescent="0.3">
      <c r="A35" s="593"/>
      <c r="B35" s="593"/>
      <c r="C35" s="593"/>
      <c r="D35" s="593"/>
      <c r="E35" s="593"/>
      <c r="F35" s="593"/>
      <c r="G35" s="593"/>
      <c r="H35" s="593"/>
      <c r="I35" s="593"/>
      <c r="J35" s="593"/>
      <c r="K35" s="593"/>
      <c r="L35" s="593"/>
      <c r="M35" s="593"/>
      <c r="N35" s="593"/>
      <c r="O35" s="237">
        <v>3</v>
      </c>
      <c r="P35" s="260"/>
      <c r="Q35" s="237" t="str">
        <f t="shared" si="0"/>
        <v/>
      </c>
      <c r="R35" s="253"/>
      <c r="S35" s="253"/>
      <c r="T35" s="254" t="str">
        <f t="shared" si="1"/>
        <v/>
      </c>
      <c r="U35" s="253"/>
      <c r="V35" s="253"/>
      <c r="W35" s="253"/>
      <c r="X35" s="248" t="str">
        <f t="shared" ref="X35:X38" si="14">IFERROR(IF(AND(Q34="Probabilidad",Q35="Probabilidad"),(Z34-(+Z34*T35)),IF(AND(Q34="Impacto",Q35="Probabilidad"),(Z33-(+Z33*T35)),IF(Q35="Impacto",Z34,""))),"")</f>
        <v/>
      </c>
      <c r="Y35" s="256" t="str">
        <f t="shared" si="2"/>
        <v/>
      </c>
      <c r="Z35" s="257" t="str">
        <f t="shared" si="3"/>
        <v/>
      </c>
      <c r="AA35" s="256" t="str">
        <f t="shared" si="4"/>
        <v/>
      </c>
      <c r="AB35" s="257" t="str">
        <f t="shared" ref="AB35:AB38" si="15">IFERROR(IF(AND(Q34="Impacto",Q35="Impacto"),(AB34-(+AB34*T35)),IF(AND(Q34="Probabilidad",Q35="Impacto"),(AB33-(+AB33*T35)),IF(Q35="Probabilidad",AB34,""))),"")</f>
        <v/>
      </c>
      <c r="AC35" s="258" t="str">
        <f t="shared" si="5"/>
        <v/>
      </c>
      <c r="AD35" s="259"/>
      <c r="AE35" s="236"/>
      <c r="AF35" s="237"/>
      <c r="AG35" s="238"/>
      <c r="AH35" s="238"/>
      <c r="AI35" s="236"/>
      <c r="AJ35" s="237"/>
      <c r="AK35" s="218"/>
      <c r="AL35" s="218"/>
      <c r="AM35" s="218"/>
      <c r="AN35" s="218"/>
      <c r="AO35" s="218"/>
      <c r="AP35" s="218"/>
      <c r="AQ35" s="218"/>
      <c r="AR35" s="218"/>
      <c r="AS35" s="218"/>
      <c r="AT35" s="218"/>
      <c r="AU35" s="218"/>
      <c r="AV35" s="218"/>
      <c r="AW35" s="218"/>
      <c r="AX35" s="218"/>
      <c r="AY35" s="218"/>
      <c r="AZ35" s="218"/>
      <c r="BA35" s="218"/>
      <c r="BB35" s="218"/>
      <c r="BC35" s="218"/>
      <c r="BD35" s="218"/>
    </row>
    <row r="36" spans="1:56" ht="151.5" customHeight="1" x14ac:dyDescent="0.3">
      <c r="A36" s="593"/>
      <c r="B36" s="593"/>
      <c r="C36" s="593"/>
      <c r="D36" s="593"/>
      <c r="E36" s="593"/>
      <c r="F36" s="593"/>
      <c r="G36" s="593"/>
      <c r="H36" s="593"/>
      <c r="I36" s="593"/>
      <c r="J36" s="593"/>
      <c r="K36" s="593"/>
      <c r="L36" s="593"/>
      <c r="M36" s="593"/>
      <c r="N36" s="593"/>
      <c r="O36" s="237">
        <v>4</v>
      </c>
      <c r="P36" s="252"/>
      <c r="Q36" s="237" t="str">
        <f t="shared" si="0"/>
        <v/>
      </c>
      <c r="R36" s="253"/>
      <c r="S36" s="253"/>
      <c r="T36" s="254" t="str">
        <f t="shared" si="1"/>
        <v/>
      </c>
      <c r="U36" s="253"/>
      <c r="V36" s="253"/>
      <c r="W36" s="253"/>
      <c r="X36" s="248" t="str">
        <f t="shared" si="14"/>
        <v/>
      </c>
      <c r="Y36" s="256" t="str">
        <f t="shared" si="2"/>
        <v/>
      </c>
      <c r="Z36" s="257" t="str">
        <f t="shared" si="3"/>
        <v/>
      </c>
      <c r="AA36" s="256" t="str">
        <f t="shared" si="4"/>
        <v/>
      </c>
      <c r="AB36" s="257" t="str">
        <f t="shared" si="15"/>
        <v/>
      </c>
      <c r="AC36" s="258" t="str">
        <f t="shared" si="5"/>
        <v/>
      </c>
      <c r="AD36" s="259"/>
      <c r="AE36" s="236"/>
      <c r="AF36" s="237"/>
      <c r="AG36" s="238"/>
      <c r="AH36" s="238"/>
      <c r="AI36" s="236"/>
      <c r="AJ36" s="237"/>
      <c r="AK36" s="218"/>
      <c r="AL36" s="218"/>
      <c r="AM36" s="218"/>
      <c r="AN36" s="218"/>
      <c r="AO36" s="218"/>
      <c r="AP36" s="218"/>
      <c r="AQ36" s="218"/>
      <c r="AR36" s="218"/>
      <c r="AS36" s="218"/>
      <c r="AT36" s="218"/>
      <c r="AU36" s="218"/>
      <c r="AV36" s="218"/>
      <c r="AW36" s="218"/>
      <c r="AX36" s="218"/>
      <c r="AY36" s="218"/>
      <c r="AZ36" s="218"/>
      <c r="BA36" s="218"/>
      <c r="BB36" s="218"/>
      <c r="BC36" s="218"/>
      <c r="BD36" s="218"/>
    </row>
    <row r="37" spans="1:56" ht="151.5" customHeight="1" x14ac:dyDescent="0.3">
      <c r="A37" s="593"/>
      <c r="B37" s="593"/>
      <c r="C37" s="593"/>
      <c r="D37" s="593"/>
      <c r="E37" s="593"/>
      <c r="F37" s="593"/>
      <c r="G37" s="593"/>
      <c r="H37" s="593"/>
      <c r="I37" s="593"/>
      <c r="J37" s="593"/>
      <c r="K37" s="593"/>
      <c r="L37" s="593"/>
      <c r="M37" s="593"/>
      <c r="N37" s="593"/>
      <c r="O37" s="237">
        <v>5</v>
      </c>
      <c r="P37" s="252"/>
      <c r="Q37" s="237" t="str">
        <f t="shared" si="0"/>
        <v/>
      </c>
      <c r="R37" s="253"/>
      <c r="S37" s="253"/>
      <c r="T37" s="254" t="str">
        <f t="shared" si="1"/>
        <v/>
      </c>
      <c r="U37" s="253"/>
      <c r="V37" s="253"/>
      <c r="W37" s="253"/>
      <c r="X37" s="248" t="str">
        <f t="shared" si="14"/>
        <v/>
      </c>
      <c r="Y37" s="256" t="str">
        <f t="shared" si="2"/>
        <v/>
      </c>
      <c r="Z37" s="257" t="str">
        <f t="shared" si="3"/>
        <v/>
      </c>
      <c r="AA37" s="256" t="str">
        <f t="shared" si="4"/>
        <v/>
      </c>
      <c r="AB37" s="257" t="str">
        <f t="shared" si="15"/>
        <v/>
      </c>
      <c r="AC37" s="258" t="str">
        <f t="shared" si="5"/>
        <v/>
      </c>
      <c r="AD37" s="259"/>
      <c r="AE37" s="236"/>
      <c r="AF37" s="237"/>
      <c r="AG37" s="238"/>
      <c r="AH37" s="238"/>
      <c r="AI37" s="236"/>
      <c r="AJ37" s="237"/>
      <c r="AK37" s="218"/>
      <c r="AL37" s="218"/>
      <c r="AM37" s="218"/>
      <c r="AN37" s="218"/>
      <c r="AO37" s="218"/>
      <c r="AP37" s="218"/>
      <c r="AQ37" s="218"/>
      <c r="AR37" s="218"/>
      <c r="AS37" s="218"/>
      <c r="AT37" s="218"/>
      <c r="AU37" s="218"/>
      <c r="AV37" s="218"/>
      <c r="AW37" s="218"/>
      <c r="AX37" s="218"/>
      <c r="AY37" s="218"/>
      <c r="AZ37" s="218"/>
      <c r="BA37" s="218"/>
      <c r="BB37" s="218"/>
      <c r="BC37" s="218"/>
      <c r="BD37" s="218"/>
    </row>
    <row r="38" spans="1:56" ht="151.5" customHeight="1" x14ac:dyDescent="0.3">
      <c r="A38" s="581"/>
      <c r="B38" s="581"/>
      <c r="C38" s="581"/>
      <c r="D38" s="581"/>
      <c r="E38" s="581"/>
      <c r="F38" s="581"/>
      <c r="G38" s="581"/>
      <c r="H38" s="581"/>
      <c r="I38" s="581"/>
      <c r="J38" s="581"/>
      <c r="K38" s="581"/>
      <c r="L38" s="581"/>
      <c r="M38" s="581"/>
      <c r="N38" s="581"/>
      <c r="O38" s="237">
        <v>6</v>
      </c>
      <c r="P38" s="252"/>
      <c r="Q38" s="237" t="str">
        <f t="shared" si="0"/>
        <v/>
      </c>
      <c r="R38" s="253"/>
      <c r="S38" s="253"/>
      <c r="T38" s="254" t="str">
        <f t="shared" si="1"/>
        <v/>
      </c>
      <c r="U38" s="253"/>
      <c r="V38" s="253"/>
      <c r="W38" s="253"/>
      <c r="X38" s="248" t="str">
        <f t="shared" si="14"/>
        <v/>
      </c>
      <c r="Y38" s="256" t="str">
        <f t="shared" si="2"/>
        <v/>
      </c>
      <c r="Z38" s="257" t="str">
        <f t="shared" si="3"/>
        <v/>
      </c>
      <c r="AA38" s="256" t="str">
        <f t="shared" si="4"/>
        <v/>
      </c>
      <c r="AB38" s="257" t="str">
        <f t="shared" si="15"/>
        <v/>
      </c>
      <c r="AC38" s="258" t="str">
        <f t="shared" si="5"/>
        <v/>
      </c>
      <c r="AD38" s="259"/>
      <c r="AE38" s="236"/>
      <c r="AF38" s="237"/>
      <c r="AG38" s="238"/>
      <c r="AH38" s="238"/>
      <c r="AI38" s="236"/>
      <c r="AJ38" s="237"/>
      <c r="AK38" s="218"/>
      <c r="AL38" s="218"/>
      <c r="AM38" s="218"/>
      <c r="AN38" s="218"/>
      <c r="AO38" s="218"/>
      <c r="AP38" s="218"/>
      <c r="AQ38" s="218"/>
      <c r="AR38" s="218"/>
      <c r="AS38" s="218"/>
      <c r="AT38" s="218"/>
      <c r="AU38" s="218"/>
      <c r="AV38" s="218"/>
      <c r="AW38" s="218"/>
      <c r="AX38" s="218"/>
      <c r="AY38" s="218"/>
      <c r="AZ38" s="218"/>
      <c r="BA38" s="218"/>
      <c r="BB38" s="218"/>
      <c r="BC38" s="218"/>
      <c r="BD38" s="218"/>
    </row>
    <row r="39" spans="1:56" ht="151.5" customHeight="1" x14ac:dyDescent="0.3">
      <c r="A39" s="595">
        <v>7</v>
      </c>
      <c r="B39" s="626"/>
      <c r="C39" s="626"/>
      <c r="D39" s="626"/>
      <c r="E39" s="626"/>
      <c r="F39" s="626"/>
      <c r="G39" s="595"/>
      <c r="H39" s="622" t="str">
        <f>IF(G39&lt;=0,"",IF(G39&lt;=2,"Muy Baja",IF(G39&lt;=24,"Baja",IF(G39&lt;=500,"Media",IF(G39&lt;=5000,"Alta","Muy Alta")))))</f>
        <v/>
      </c>
      <c r="I39" s="621" t="str">
        <f>IF(H39="","",IF(H39="Muy Baja",0.2,IF(H39="Baja",0.4,IF(H39="Media",0.6,IF(H39="Alta",0.8,IF(H39="Muy Alta",1,))))))</f>
        <v/>
      </c>
      <c r="J39" s="621"/>
      <c r="K39" s="621">
        <f>IF(NOT(ISERROR(MATCH(J39,'[6]Tabla Impacto'!$B$221:$B$223,0))),'[6]Tabla Impacto'!$F$223&amp;"Por favor no seleccionar los criterios de impacto(Afectación Económica o presupuestal y Pérdida Reputacional)",J39)</f>
        <v>0</v>
      </c>
      <c r="L39" s="622" t="str">
        <f>IF(OR(K39='[6]Tabla Impacto'!$C$11,K39='[6]Tabla Impacto'!$D$11),"Leve",IF(OR(K39='[6]Tabla Impacto'!$C$12,K39='[6]Tabla Impacto'!$D$12),"Menor",IF(OR(K39='[6]Tabla Impacto'!$C$13,K39='[6]Tabla Impacto'!$D$13),"Moderado",IF(OR(K39='[6]Tabla Impacto'!$C$14,K39='[6]Tabla Impacto'!$D$14),"Mayor",IF(OR(K39='[6]Tabla Impacto'!$C$15,K39='[6]Tabla Impacto'!$D$15),"Catastrófico","")))))</f>
        <v/>
      </c>
      <c r="M39" s="621" t="str">
        <f>IF(L39="","",IF(L39="Leve",0.2,IF(L39="Menor",0.4,IF(L39="Moderado",0.6,IF(L39="Mayor",0.8,IF(L39="Catastrófico",1,))))))</f>
        <v/>
      </c>
      <c r="N39" s="623"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237">
        <v>1</v>
      </c>
      <c r="P39" s="252"/>
      <c r="Q39" s="237" t="str">
        <f t="shared" si="0"/>
        <v/>
      </c>
      <c r="R39" s="253"/>
      <c r="S39" s="253"/>
      <c r="T39" s="254" t="str">
        <f t="shared" si="1"/>
        <v/>
      </c>
      <c r="U39" s="253"/>
      <c r="V39" s="253"/>
      <c r="W39" s="253"/>
      <c r="X39" s="248" t="str">
        <f>IFERROR(IF(Q39="Probabilidad",(I39-(+I39*T39)),IF(Q39="Impacto",I39,"")),"")</f>
        <v/>
      </c>
      <c r="Y39" s="256" t="str">
        <f t="shared" si="2"/>
        <v/>
      </c>
      <c r="Z39" s="257" t="str">
        <f t="shared" si="3"/>
        <v/>
      </c>
      <c r="AA39" s="256" t="str">
        <f t="shared" si="4"/>
        <v/>
      </c>
      <c r="AB39" s="257" t="str">
        <f>IFERROR(IF(Q39="Impacto",(M39-(+M39*T39)),IF(Q39="Probabilidad",M39,"")),"")</f>
        <v/>
      </c>
      <c r="AC39" s="258" t="str">
        <f t="shared" si="5"/>
        <v/>
      </c>
      <c r="AD39" s="259"/>
      <c r="AE39" s="236"/>
      <c r="AF39" s="237"/>
      <c r="AG39" s="238"/>
      <c r="AH39" s="238"/>
      <c r="AI39" s="236"/>
      <c r="AJ39" s="237"/>
      <c r="AK39" s="218"/>
      <c r="AL39" s="218"/>
      <c r="AM39" s="218"/>
      <c r="AN39" s="218"/>
      <c r="AO39" s="218"/>
      <c r="AP39" s="218"/>
      <c r="AQ39" s="218"/>
      <c r="AR39" s="218"/>
      <c r="AS39" s="218"/>
      <c r="AT39" s="218"/>
      <c r="AU39" s="218"/>
      <c r="AV39" s="218"/>
      <c r="AW39" s="218"/>
      <c r="AX39" s="218"/>
      <c r="AY39" s="218"/>
      <c r="AZ39" s="218"/>
      <c r="BA39" s="218"/>
      <c r="BB39" s="218"/>
      <c r="BC39" s="218"/>
      <c r="BD39" s="218"/>
    </row>
    <row r="40" spans="1:56" ht="151.5" customHeight="1" x14ac:dyDescent="0.3">
      <c r="A40" s="593"/>
      <c r="B40" s="593"/>
      <c r="C40" s="593"/>
      <c r="D40" s="593"/>
      <c r="E40" s="593"/>
      <c r="F40" s="593"/>
      <c r="G40" s="593"/>
      <c r="H40" s="593"/>
      <c r="I40" s="593"/>
      <c r="J40" s="593"/>
      <c r="K40" s="593"/>
      <c r="L40" s="593"/>
      <c r="M40" s="593"/>
      <c r="N40" s="593"/>
      <c r="O40" s="237">
        <v>2</v>
      </c>
      <c r="P40" s="252"/>
      <c r="Q40" s="237" t="str">
        <f t="shared" si="0"/>
        <v/>
      </c>
      <c r="R40" s="253"/>
      <c r="S40" s="253"/>
      <c r="T40" s="254" t="str">
        <f t="shared" si="1"/>
        <v/>
      </c>
      <c r="U40" s="253"/>
      <c r="V40" s="253"/>
      <c r="W40" s="253"/>
      <c r="X40" s="248" t="str">
        <f>IFERROR(IF(AND(Q39="Probabilidad",Q40="Probabilidad"),(Z39-(+Z39*T40)),IF(Q40="Probabilidad",(I39-(+I39*T40)),IF(Q40="Impacto",Z39,""))),"")</f>
        <v/>
      </c>
      <c r="Y40" s="256" t="str">
        <f t="shared" si="2"/>
        <v/>
      </c>
      <c r="Z40" s="257" t="str">
        <f t="shared" si="3"/>
        <v/>
      </c>
      <c r="AA40" s="256" t="str">
        <f t="shared" si="4"/>
        <v/>
      </c>
      <c r="AB40" s="257" t="str">
        <f>IFERROR(IF(AND(Q39="Impacto",Q40="Impacto"),(AB39-(+AB39*T40)),IF(Q40="Impacto",(M39-(+M39*T40)),IF(Q40="Probabilidad",AB39,""))),"")</f>
        <v/>
      </c>
      <c r="AC40" s="258" t="str">
        <f t="shared" si="5"/>
        <v/>
      </c>
      <c r="AD40" s="259"/>
      <c r="AE40" s="236"/>
      <c r="AF40" s="237"/>
      <c r="AG40" s="238"/>
      <c r="AH40" s="238"/>
      <c r="AI40" s="236"/>
      <c r="AJ40" s="237"/>
      <c r="AK40" s="218"/>
      <c r="AL40" s="218"/>
      <c r="AM40" s="218"/>
      <c r="AN40" s="218"/>
      <c r="AO40" s="218"/>
      <c r="AP40" s="218"/>
      <c r="AQ40" s="218"/>
      <c r="AR40" s="218"/>
      <c r="AS40" s="218"/>
      <c r="AT40" s="218"/>
      <c r="AU40" s="218"/>
      <c r="AV40" s="218"/>
      <c r="AW40" s="218"/>
      <c r="AX40" s="218"/>
      <c r="AY40" s="218"/>
      <c r="AZ40" s="218"/>
      <c r="BA40" s="218"/>
      <c r="BB40" s="218"/>
      <c r="BC40" s="218"/>
      <c r="BD40" s="218"/>
    </row>
    <row r="41" spans="1:56" ht="151.5" customHeight="1" x14ac:dyDescent="0.3">
      <c r="A41" s="593"/>
      <c r="B41" s="593"/>
      <c r="C41" s="593"/>
      <c r="D41" s="593"/>
      <c r="E41" s="593"/>
      <c r="F41" s="593"/>
      <c r="G41" s="593"/>
      <c r="H41" s="593"/>
      <c r="I41" s="593"/>
      <c r="J41" s="593"/>
      <c r="K41" s="593"/>
      <c r="L41" s="593"/>
      <c r="M41" s="593"/>
      <c r="N41" s="593"/>
      <c r="O41" s="237">
        <v>3</v>
      </c>
      <c r="P41" s="260"/>
      <c r="Q41" s="237" t="str">
        <f t="shared" si="0"/>
        <v/>
      </c>
      <c r="R41" s="253"/>
      <c r="S41" s="253"/>
      <c r="T41" s="254" t="str">
        <f t="shared" si="1"/>
        <v/>
      </c>
      <c r="U41" s="253"/>
      <c r="V41" s="253"/>
      <c r="W41" s="253"/>
      <c r="X41" s="248" t="str">
        <f t="shared" ref="X41:X44" si="16">IFERROR(IF(AND(Q40="Probabilidad",Q41="Probabilidad"),(Z40-(+Z40*T41)),IF(AND(Q40="Impacto",Q41="Probabilidad"),(Z39-(+Z39*T41)),IF(Q41="Impacto",Z40,""))),"")</f>
        <v/>
      </c>
      <c r="Y41" s="256" t="str">
        <f t="shared" si="2"/>
        <v/>
      </c>
      <c r="Z41" s="257" t="str">
        <f t="shared" si="3"/>
        <v/>
      </c>
      <c r="AA41" s="256" t="str">
        <f t="shared" si="4"/>
        <v/>
      </c>
      <c r="AB41" s="257" t="str">
        <f t="shared" ref="AB41:AB44" si="17">IFERROR(IF(AND(Q40="Impacto",Q41="Impacto"),(AB40-(+AB40*T41)),IF(AND(Q40="Probabilidad",Q41="Impacto"),(AB39-(+AB39*T41)),IF(Q41="Probabilidad",AB40,""))),"")</f>
        <v/>
      </c>
      <c r="AC41" s="258" t="str">
        <f t="shared" si="5"/>
        <v/>
      </c>
      <c r="AD41" s="259"/>
      <c r="AE41" s="236"/>
      <c r="AF41" s="237"/>
      <c r="AG41" s="238"/>
      <c r="AH41" s="238"/>
      <c r="AI41" s="236"/>
      <c r="AJ41" s="237"/>
      <c r="AK41" s="218"/>
      <c r="AL41" s="218"/>
      <c r="AM41" s="218"/>
      <c r="AN41" s="218"/>
      <c r="AO41" s="218"/>
      <c r="AP41" s="218"/>
      <c r="AQ41" s="218"/>
      <c r="AR41" s="218"/>
      <c r="AS41" s="218"/>
      <c r="AT41" s="218"/>
      <c r="AU41" s="218"/>
      <c r="AV41" s="218"/>
      <c r="AW41" s="218"/>
      <c r="AX41" s="218"/>
      <c r="AY41" s="218"/>
      <c r="AZ41" s="218"/>
      <c r="BA41" s="218"/>
      <c r="BB41" s="218"/>
      <c r="BC41" s="218"/>
      <c r="BD41" s="218"/>
    </row>
    <row r="42" spans="1:56" ht="151.5" customHeight="1" x14ac:dyDescent="0.3">
      <c r="A42" s="593"/>
      <c r="B42" s="593"/>
      <c r="C42" s="593"/>
      <c r="D42" s="593"/>
      <c r="E42" s="593"/>
      <c r="F42" s="593"/>
      <c r="G42" s="593"/>
      <c r="H42" s="593"/>
      <c r="I42" s="593"/>
      <c r="J42" s="593"/>
      <c r="K42" s="593"/>
      <c r="L42" s="593"/>
      <c r="M42" s="593"/>
      <c r="N42" s="593"/>
      <c r="O42" s="237">
        <v>4</v>
      </c>
      <c r="P42" s="252"/>
      <c r="Q42" s="237" t="str">
        <f t="shared" si="0"/>
        <v/>
      </c>
      <c r="R42" s="253"/>
      <c r="S42" s="253"/>
      <c r="T42" s="254" t="str">
        <f t="shared" si="1"/>
        <v/>
      </c>
      <c r="U42" s="253"/>
      <c r="V42" s="253"/>
      <c r="W42" s="253"/>
      <c r="X42" s="248" t="str">
        <f t="shared" si="16"/>
        <v/>
      </c>
      <c r="Y42" s="256" t="str">
        <f t="shared" si="2"/>
        <v/>
      </c>
      <c r="Z42" s="257" t="str">
        <f t="shared" si="3"/>
        <v/>
      </c>
      <c r="AA42" s="256" t="str">
        <f t="shared" si="4"/>
        <v/>
      </c>
      <c r="AB42" s="257" t="str">
        <f t="shared" si="17"/>
        <v/>
      </c>
      <c r="AC42" s="258" t="str">
        <f t="shared" si="5"/>
        <v/>
      </c>
      <c r="AD42" s="259"/>
      <c r="AE42" s="236"/>
      <c r="AF42" s="237"/>
      <c r="AG42" s="238"/>
      <c r="AH42" s="238"/>
      <c r="AI42" s="236"/>
      <c r="AJ42" s="237"/>
      <c r="AK42" s="218"/>
      <c r="AL42" s="218"/>
      <c r="AM42" s="218"/>
      <c r="AN42" s="218"/>
      <c r="AO42" s="218"/>
      <c r="AP42" s="218"/>
      <c r="AQ42" s="218"/>
      <c r="AR42" s="218"/>
      <c r="AS42" s="218"/>
      <c r="AT42" s="218"/>
      <c r="AU42" s="218"/>
      <c r="AV42" s="218"/>
      <c r="AW42" s="218"/>
      <c r="AX42" s="218"/>
      <c r="AY42" s="218"/>
      <c r="AZ42" s="218"/>
      <c r="BA42" s="218"/>
      <c r="BB42" s="218"/>
      <c r="BC42" s="218"/>
      <c r="BD42" s="218"/>
    </row>
    <row r="43" spans="1:56" ht="151.5" customHeight="1" x14ac:dyDescent="0.3">
      <c r="A43" s="593"/>
      <c r="B43" s="593"/>
      <c r="C43" s="593"/>
      <c r="D43" s="593"/>
      <c r="E43" s="593"/>
      <c r="F43" s="593"/>
      <c r="G43" s="593"/>
      <c r="H43" s="593"/>
      <c r="I43" s="593"/>
      <c r="J43" s="593"/>
      <c r="K43" s="593"/>
      <c r="L43" s="593"/>
      <c r="M43" s="593"/>
      <c r="N43" s="593"/>
      <c r="O43" s="237">
        <v>5</v>
      </c>
      <c r="P43" s="252"/>
      <c r="Q43" s="237" t="str">
        <f t="shared" si="0"/>
        <v/>
      </c>
      <c r="R43" s="253"/>
      <c r="S43" s="253"/>
      <c r="T43" s="254" t="str">
        <f t="shared" si="1"/>
        <v/>
      </c>
      <c r="U43" s="253"/>
      <c r="V43" s="253"/>
      <c r="W43" s="253"/>
      <c r="X43" s="248" t="str">
        <f t="shared" si="16"/>
        <v/>
      </c>
      <c r="Y43" s="256" t="str">
        <f t="shared" si="2"/>
        <v/>
      </c>
      <c r="Z43" s="257" t="str">
        <f t="shared" si="3"/>
        <v/>
      </c>
      <c r="AA43" s="256" t="str">
        <f t="shared" si="4"/>
        <v/>
      </c>
      <c r="AB43" s="257" t="str">
        <f t="shared" si="17"/>
        <v/>
      </c>
      <c r="AC43" s="258" t="str">
        <f t="shared" si="5"/>
        <v/>
      </c>
      <c r="AD43" s="259"/>
      <c r="AE43" s="236"/>
      <c r="AF43" s="237"/>
      <c r="AG43" s="238"/>
      <c r="AH43" s="238"/>
      <c r="AI43" s="236"/>
      <c r="AJ43" s="237"/>
      <c r="AK43" s="218"/>
      <c r="AL43" s="218"/>
      <c r="AM43" s="218"/>
      <c r="AN43" s="218"/>
      <c r="AO43" s="218"/>
      <c r="AP43" s="218"/>
      <c r="AQ43" s="218"/>
      <c r="AR43" s="218"/>
      <c r="AS43" s="218"/>
      <c r="AT43" s="218"/>
      <c r="AU43" s="218"/>
      <c r="AV43" s="218"/>
      <c r="AW43" s="218"/>
      <c r="AX43" s="218"/>
      <c r="AY43" s="218"/>
      <c r="AZ43" s="218"/>
      <c r="BA43" s="218"/>
      <c r="BB43" s="218"/>
      <c r="BC43" s="218"/>
      <c r="BD43" s="218"/>
    </row>
    <row r="44" spans="1:56" ht="151.5" customHeight="1" x14ac:dyDescent="0.3">
      <c r="A44" s="581"/>
      <c r="B44" s="581"/>
      <c r="C44" s="581"/>
      <c r="D44" s="581"/>
      <c r="E44" s="581"/>
      <c r="F44" s="581"/>
      <c r="G44" s="581"/>
      <c r="H44" s="581"/>
      <c r="I44" s="581"/>
      <c r="J44" s="581"/>
      <c r="K44" s="581"/>
      <c r="L44" s="581"/>
      <c r="M44" s="581"/>
      <c r="N44" s="581"/>
      <c r="O44" s="237">
        <v>6</v>
      </c>
      <c r="P44" s="252"/>
      <c r="Q44" s="237" t="str">
        <f t="shared" si="0"/>
        <v/>
      </c>
      <c r="R44" s="253"/>
      <c r="S44" s="253"/>
      <c r="T44" s="254" t="str">
        <f t="shared" si="1"/>
        <v/>
      </c>
      <c r="U44" s="253"/>
      <c r="V44" s="253"/>
      <c r="W44" s="253"/>
      <c r="X44" s="248" t="str">
        <f t="shared" si="16"/>
        <v/>
      </c>
      <c r="Y44" s="256" t="str">
        <f t="shared" si="2"/>
        <v/>
      </c>
      <c r="Z44" s="257" t="str">
        <f t="shared" si="3"/>
        <v/>
      </c>
      <c r="AA44" s="256" t="str">
        <f t="shared" si="4"/>
        <v/>
      </c>
      <c r="AB44" s="257" t="str">
        <f t="shared" si="17"/>
        <v/>
      </c>
      <c r="AC44" s="258" t="str">
        <f t="shared" si="5"/>
        <v/>
      </c>
      <c r="AD44" s="259"/>
      <c r="AE44" s="236"/>
      <c r="AF44" s="237"/>
      <c r="AG44" s="238"/>
      <c r="AH44" s="238"/>
      <c r="AI44" s="236"/>
      <c r="AJ44" s="237"/>
      <c r="AK44" s="218"/>
      <c r="AL44" s="218"/>
      <c r="AM44" s="218"/>
      <c r="AN44" s="218"/>
      <c r="AO44" s="218"/>
      <c r="AP44" s="218"/>
      <c r="AQ44" s="218"/>
      <c r="AR44" s="218"/>
      <c r="AS44" s="218"/>
      <c r="AT44" s="218"/>
      <c r="AU44" s="218"/>
      <c r="AV44" s="218"/>
      <c r="AW44" s="218"/>
      <c r="AX44" s="218"/>
      <c r="AY44" s="218"/>
      <c r="AZ44" s="218"/>
      <c r="BA44" s="218"/>
      <c r="BB44" s="218"/>
      <c r="BC44" s="218"/>
      <c r="BD44" s="218"/>
    </row>
    <row r="45" spans="1:56" ht="151.5" customHeight="1" x14ac:dyDescent="0.3">
      <c r="A45" s="595">
        <v>8</v>
      </c>
      <c r="B45" s="626"/>
      <c r="C45" s="626"/>
      <c r="D45" s="626"/>
      <c r="E45" s="626"/>
      <c r="F45" s="626"/>
      <c r="G45" s="595"/>
      <c r="H45" s="622" t="str">
        <f>IF(G45&lt;=0,"",IF(G45&lt;=2,"Muy Baja",IF(G45&lt;=24,"Baja",IF(G45&lt;=500,"Media",IF(G45&lt;=5000,"Alta","Muy Alta")))))</f>
        <v/>
      </c>
      <c r="I45" s="621" t="str">
        <f>IF(H45="","",IF(H45="Muy Baja",0.2,IF(H45="Baja",0.4,IF(H45="Media",0.6,IF(H45="Alta",0.8,IF(H45="Muy Alta",1,))))))</f>
        <v/>
      </c>
      <c r="J45" s="621"/>
      <c r="K45" s="621">
        <f>IF(NOT(ISERROR(MATCH(J45,'[6]Tabla Impacto'!$B$221:$B$223,0))),'[6]Tabla Impacto'!$F$223&amp;"Por favor no seleccionar los criterios de impacto(Afectación Económica o presupuestal y Pérdida Reputacional)",J45)</f>
        <v>0</v>
      </c>
      <c r="L45" s="622" t="str">
        <f>IF(OR(K45='[6]Tabla Impacto'!$C$11,K45='[6]Tabla Impacto'!$D$11),"Leve",IF(OR(K45='[6]Tabla Impacto'!$C$12,K45='[6]Tabla Impacto'!$D$12),"Menor",IF(OR(K45='[6]Tabla Impacto'!$C$13,K45='[6]Tabla Impacto'!$D$13),"Moderado",IF(OR(K45='[6]Tabla Impacto'!$C$14,K45='[6]Tabla Impacto'!$D$14),"Mayor",IF(OR(K45='[6]Tabla Impacto'!$C$15,K45='[6]Tabla Impacto'!$D$15),"Catastrófico","")))))</f>
        <v/>
      </c>
      <c r="M45" s="621" t="str">
        <f>IF(L45="","",IF(L45="Leve",0.2,IF(L45="Menor",0.4,IF(L45="Moderado",0.6,IF(L45="Mayor",0.8,IF(L45="Catastrófico",1,))))))</f>
        <v/>
      </c>
      <c r="N45" s="623"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237">
        <v>1</v>
      </c>
      <c r="P45" s="252"/>
      <c r="Q45" s="237" t="str">
        <f t="shared" si="0"/>
        <v/>
      </c>
      <c r="R45" s="253"/>
      <c r="S45" s="253"/>
      <c r="T45" s="254" t="str">
        <f t="shared" si="1"/>
        <v/>
      </c>
      <c r="U45" s="253"/>
      <c r="V45" s="253"/>
      <c r="W45" s="253"/>
      <c r="X45" s="248" t="str">
        <f>IFERROR(IF(Q45="Probabilidad",(I45-(+I45*T45)),IF(Q45="Impacto",I45,"")),"")</f>
        <v/>
      </c>
      <c r="Y45" s="256" t="str">
        <f t="shared" si="2"/>
        <v/>
      </c>
      <c r="Z45" s="257" t="str">
        <f t="shared" si="3"/>
        <v/>
      </c>
      <c r="AA45" s="256" t="str">
        <f t="shared" si="4"/>
        <v/>
      </c>
      <c r="AB45" s="257" t="str">
        <f>IFERROR(IF(Q45="Impacto",(M45-(+M45*T45)),IF(Q45="Probabilidad",M45,"")),"")</f>
        <v/>
      </c>
      <c r="AC45" s="258" t="str">
        <f t="shared" si="5"/>
        <v/>
      </c>
      <c r="AD45" s="259"/>
      <c r="AE45" s="236"/>
      <c r="AF45" s="237"/>
      <c r="AG45" s="238"/>
      <c r="AH45" s="238"/>
      <c r="AI45" s="236"/>
      <c r="AJ45" s="237"/>
      <c r="AK45" s="218"/>
      <c r="AL45" s="218"/>
      <c r="AM45" s="218"/>
      <c r="AN45" s="218"/>
      <c r="AO45" s="218"/>
      <c r="AP45" s="218"/>
      <c r="AQ45" s="218"/>
      <c r="AR45" s="218"/>
      <c r="AS45" s="218"/>
      <c r="AT45" s="218"/>
      <c r="AU45" s="218"/>
      <c r="AV45" s="218"/>
      <c r="AW45" s="218"/>
      <c r="AX45" s="218"/>
      <c r="AY45" s="218"/>
      <c r="AZ45" s="218"/>
      <c r="BA45" s="218"/>
      <c r="BB45" s="218"/>
      <c r="BC45" s="218"/>
      <c r="BD45" s="218"/>
    </row>
    <row r="46" spans="1:56" ht="151.5" customHeight="1" x14ac:dyDescent="0.3">
      <c r="A46" s="593"/>
      <c r="B46" s="593"/>
      <c r="C46" s="593"/>
      <c r="D46" s="593"/>
      <c r="E46" s="593"/>
      <c r="F46" s="593"/>
      <c r="G46" s="593"/>
      <c r="H46" s="593"/>
      <c r="I46" s="593"/>
      <c r="J46" s="593"/>
      <c r="K46" s="593"/>
      <c r="L46" s="593"/>
      <c r="M46" s="593"/>
      <c r="N46" s="593"/>
      <c r="O46" s="237">
        <v>2</v>
      </c>
      <c r="P46" s="252"/>
      <c r="Q46" s="237" t="str">
        <f t="shared" si="0"/>
        <v/>
      </c>
      <c r="R46" s="253"/>
      <c r="S46" s="253"/>
      <c r="T46" s="254" t="str">
        <f t="shared" si="1"/>
        <v/>
      </c>
      <c r="U46" s="253"/>
      <c r="V46" s="253"/>
      <c r="W46" s="253"/>
      <c r="X46" s="248" t="str">
        <f>IFERROR(IF(AND(Q45="Probabilidad",Q46="Probabilidad"),(Z45-(+Z45*T46)),IF(Q46="Probabilidad",(I45-(+I45*T46)),IF(Q46="Impacto",Z45,""))),"")</f>
        <v/>
      </c>
      <c r="Y46" s="256" t="str">
        <f t="shared" si="2"/>
        <v/>
      </c>
      <c r="Z46" s="257" t="str">
        <f t="shared" si="3"/>
        <v/>
      </c>
      <c r="AA46" s="256" t="str">
        <f t="shared" si="4"/>
        <v/>
      </c>
      <c r="AB46" s="257" t="str">
        <f>IFERROR(IF(AND(Q45="Impacto",Q46="Impacto"),(AB45-(+AB45*T46)),IF(Q46="Impacto",(M45-(+M45*T46)),IF(Q46="Probabilidad",AB45,""))),"")</f>
        <v/>
      </c>
      <c r="AC46" s="258" t="str">
        <f t="shared" si="5"/>
        <v/>
      </c>
      <c r="AD46" s="259"/>
      <c r="AE46" s="236"/>
      <c r="AF46" s="237"/>
      <c r="AG46" s="238"/>
      <c r="AH46" s="238"/>
      <c r="AI46" s="236"/>
      <c r="AJ46" s="237"/>
      <c r="AK46" s="218"/>
      <c r="AL46" s="218"/>
      <c r="AM46" s="218"/>
      <c r="AN46" s="218"/>
      <c r="AO46" s="218"/>
      <c r="AP46" s="218"/>
      <c r="AQ46" s="218"/>
      <c r="AR46" s="218"/>
      <c r="AS46" s="218"/>
      <c r="AT46" s="218"/>
      <c r="AU46" s="218"/>
      <c r="AV46" s="218"/>
      <c r="AW46" s="218"/>
      <c r="AX46" s="218"/>
      <c r="AY46" s="218"/>
      <c r="AZ46" s="218"/>
      <c r="BA46" s="218"/>
      <c r="BB46" s="218"/>
      <c r="BC46" s="218"/>
      <c r="BD46" s="218"/>
    </row>
    <row r="47" spans="1:56" ht="151.5" customHeight="1" x14ac:dyDescent="0.3">
      <c r="A47" s="593"/>
      <c r="B47" s="593"/>
      <c r="C47" s="593"/>
      <c r="D47" s="593"/>
      <c r="E47" s="593"/>
      <c r="F47" s="593"/>
      <c r="G47" s="593"/>
      <c r="H47" s="593"/>
      <c r="I47" s="593"/>
      <c r="J47" s="593"/>
      <c r="K47" s="593"/>
      <c r="L47" s="593"/>
      <c r="M47" s="593"/>
      <c r="N47" s="593"/>
      <c r="O47" s="237">
        <v>3</v>
      </c>
      <c r="P47" s="260"/>
      <c r="Q47" s="237" t="str">
        <f t="shared" si="0"/>
        <v/>
      </c>
      <c r="R47" s="253"/>
      <c r="S47" s="253"/>
      <c r="T47" s="254" t="str">
        <f t="shared" si="1"/>
        <v/>
      </c>
      <c r="U47" s="253"/>
      <c r="V47" s="253"/>
      <c r="W47" s="253"/>
      <c r="X47" s="248" t="str">
        <f t="shared" ref="X47:X50" si="18">IFERROR(IF(AND(Q46="Probabilidad",Q47="Probabilidad"),(Z46-(+Z46*T47)),IF(AND(Q46="Impacto",Q47="Probabilidad"),(Z45-(+Z45*T47)),IF(Q47="Impacto",Z46,""))),"")</f>
        <v/>
      </c>
      <c r="Y47" s="256" t="str">
        <f t="shared" si="2"/>
        <v/>
      </c>
      <c r="Z47" s="257" t="str">
        <f t="shared" si="3"/>
        <v/>
      </c>
      <c r="AA47" s="256" t="str">
        <f t="shared" si="4"/>
        <v/>
      </c>
      <c r="AB47" s="257" t="str">
        <f t="shared" ref="AB47:AB50" si="19">IFERROR(IF(AND(Q46="Impacto",Q47="Impacto"),(AB46-(+AB46*T47)),IF(AND(Q46="Probabilidad",Q47="Impacto"),(AB45-(+AB45*T47)),IF(Q47="Probabilidad",AB46,""))),"")</f>
        <v/>
      </c>
      <c r="AC47" s="258" t="str">
        <f t="shared" si="5"/>
        <v/>
      </c>
      <c r="AD47" s="259"/>
      <c r="AE47" s="236"/>
      <c r="AF47" s="237"/>
      <c r="AG47" s="238"/>
      <c r="AH47" s="238"/>
      <c r="AI47" s="236"/>
      <c r="AJ47" s="237"/>
      <c r="AK47" s="218"/>
      <c r="AL47" s="218"/>
      <c r="AM47" s="218"/>
      <c r="AN47" s="218"/>
      <c r="AO47" s="218"/>
      <c r="AP47" s="218"/>
      <c r="AQ47" s="218"/>
      <c r="AR47" s="218"/>
      <c r="AS47" s="218"/>
      <c r="AT47" s="218"/>
      <c r="AU47" s="218"/>
      <c r="AV47" s="218"/>
      <c r="AW47" s="218"/>
      <c r="AX47" s="218"/>
      <c r="AY47" s="218"/>
      <c r="AZ47" s="218"/>
      <c r="BA47" s="218"/>
      <c r="BB47" s="218"/>
      <c r="BC47" s="218"/>
      <c r="BD47" s="218"/>
    </row>
    <row r="48" spans="1:56" ht="151.5" customHeight="1" x14ac:dyDescent="0.3">
      <c r="A48" s="593"/>
      <c r="B48" s="593"/>
      <c r="C48" s="593"/>
      <c r="D48" s="593"/>
      <c r="E48" s="593"/>
      <c r="F48" s="593"/>
      <c r="G48" s="593"/>
      <c r="H48" s="593"/>
      <c r="I48" s="593"/>
      <c r="J48" s="593"/>
      <c r="K48" s="593"/>
      <c r="L48" s="593"/>
      <c r="M48" s="593"/>
      <c r="N48" s="593"/>
      <c r="O48" s="237">
        <v>4</v>
      </c>
      <c r="P48" s="252"/>
      <c r="Q48" s="237" t="str">
        <f t="shared" si="0"/>
        <v/>
      </c>
      <c r="R48" s="253"/>
      <c r="S48" s="253"/>
      <c r="T48" s="254" t="str">
        <f t="shared" si="1"/>
        <v/>
      </c>
      <c r="U48" s="253"/>
      <c r="V48" s="253"/>
      <c r="W48" s="253"/>
      <c r="X48" s="248" t="str">
        <f t="shared" si="18"/>
        <v/>
      </c>
      <c r="Y48" s="256" t="str">
        <f t="shared" si="2"/>
        <v/>
      </c>
      <c r="Z48" s="257" t="str">
        <f t="shared" si="3"/>
        <v/>
      </c>
      <c r="AA48" s="256" t="str">
        <f t="shared" si="4"/>
        <v/>
      </c>
      <c r="AB48" s="257" t="str">
        <f t="shared" si="19"/>
        <v/>
      </c>
      <c r="AC48" s="258" t="str">
        <f t="shared" si="5"/>
        <v/>
      </c>
      <c r="AD48" s="259"/>
      <c r="AE48" s="236"/>
      <c r="AF48" s="237"/>
      <c r="AG48" s="238"/>
      <c r="AH48" s="238"/>
      <c r="AI48" s="236"/>
      <c r="AJ48" s="237"/>
      <c r="AK48" s="218"/>
      <c r="AL48" s="218"/>
      <c r="AM48" s="218"/>
      <c r="AN48" s="218"/>
      <c r="AO48" s="218"/>
      <c r="AP48" s="218"/>
      <c r="AQ48" s="218"/>
      <c r="AR48" s="218"/>
      <c r="AS48" s="218"/>
      <c r="AT48" s="218"/>
      <c r="AU48" s="218"/>
      <c r="AV48" s="218"/>
      <c r="AW48" s="218"/>
      <c r="AX48" s="218"/>
      <c r="AY48" s="218"/>
      <c r="AZ48" s="218"/>
      <c r="BA48" s="218"/>
      <c r="BB48" s="218"/>
      <c r="BC48" s="218"/>
      <c r="BD48" s="218"/>
    </row>
    <row r="49" spans="1:56" ht="151.5" customHeight="1" x14ac:dyDescent="0.3">
      <c r="A49" s="593"/>
      <c r="B49" s="593"/>
      <c r="C49" s="593"/>
      <c r="D49" s="593"/>
      <c r="E49" s="593"/>
      <c r="F49" s="593"/>
      <c r="G49" s="593"/>
      <c r="H49" s="593"/>
      <c r="I49" s="593"/>
      <c r="J49" s="593"/>
      <c r="K49" s="593"/>
      <c r="L49" s="593"/>
      <c r="M49" s="593"/>
      <c r="N49" s="593"/>
      <c r="O49" s="237">
        <v>5</v>
      </c>
      <c r="P49" s="252"/>
      <c r="Q49" s="237" t="str">
        <f t="shared" si="0"/>
        <v/>
      </c>
      <c r="R49" s="253"/>
      <c r="S49" s="253"/>
      <c r="T49" s="254" t="str">
        <f t="shared" si="1"/>
        <v/>
      </c>
      <c r="U49" s="253"/>
      <c r="V49" s="253"/>
      <c r="W49" s="253"/>
      <c r="X49" s="248" t="str">
        <f t="shared" si="18"/>
        <v/>
      </c>
      <c r="Y49" s="256" t="str">
        <f t="shared" si="2"/>
        <v/>
      </c>
      <c r="Z49" s="257" t="str">
        <f t="shared" si="3"/>
        <v/>
      </c>
      <c r="AA49" s="256" t="str">
        <f t="shared" si="4"/>
        <v/>
      </c>
      <c r="AB49" s="257" t="str">
        <f t="shared" si="19"/>
        <v/>
      </c>
      <c r="AC49" s="258" t="str">
        <f t="shared" si="5"/>
        <v/>
      </c>
      <c r="AD49" s="259"/>
      <c r="AE49" s="236"/>
      <c r="AF49" s="237"/>
      <c r="AG49" s="238"/>
      <c r="AH49" s="238"/>
      <c r="AI49" s="236"/>
      <c r="AJ49" s="237"/>
      <c r="AK49" s="218"/>
      <c r="AL49" s="218"/>
      <c r="AM49" s="218"/>
      <c r="AN49" s="218"/>
      <c r="AO49" s="218"/>
      <c r="AP49" s="218"/>
      <c r="AQ49" s="218"/>
      <c r="AR49" s="218"/>
      <c r="AS49" s="218"/>
      <c r="AT49" s="218"/>
      <c r="AU49" s="218"/>
      <c r="AV49" s="218"/>
      <c r="AW49" s="218"/>
      <c r="AX49" s="218"/>
      <c r="AY49" s="218"/>
      <c r="AZ49" s="218"/>
      <c r="BA49" s="218"/>
      <c r="BB49" s="218"/>
      <c r="BC49" s="218"/>
      <c r="BD49" s="218"/>
    </row>
    <row r="50" spans="1:56" ht="151.5" customHeight="1" x14ac:dyDescent="0.3">
      <c r="A50" s="581"/>
      <c r="B50" s="581"/>
      <c r="C50" s="581"/>
      <c r="D50" s="581"/>
      <c r="E50" s="581"/>
      <c r="F50" s="581"/>
      <c r="G50" s="581"/>
      <c r="H50" s="581"/>
      <c r="I50" s="581"/>
      <c r="J50" s="581"/>
      <c r="K50" s="581"/>
      <c r="L50" s="581"/>
      <c r="M50" s="581"/>
      <c r="N50" s="581"/>
      <c r="O50" s="237">
        <v>6</v>
      </c>
      <c r="P50" s="252"/>
      <c r="Q50" s="237" t="str">
        <f t="shared" si="0"/>
        <v/>
      </c>
      <c r="R50" s="253"/>
      <c r="S50" s="253"/>
      <c r="T50" s="254" t="str">
        <f t="shared" si="1"/>
        <v/>
      </c>
      <c r="U50" s="253"/>
      <c r="V50" s="253"/>
      <c r="W50" s="253"/>
      <c r="X50" s="248" t="str">
        <f t="shared" si="18"/>
        <v/>
      </c>
      <c r="Y50" s="256" t="str">
        <f t="shared" si="2"/>
        <v/>
      </c>
      <c r="Z50" s="257" t="str">
        <f t="shared" si="3"/>
        <v/>
      </c>
      <c r="AA50" s="256" t="str">
        <f t="shared" si="4"/>
        <v/>
      </c>
      <c r="AB50" s="257" t="str">
        <f t="shared" si="19"/>
        <v/>
      </c>
      <c r="AC50" s="258" t="str">
        <f t="shared" si="5"/>
        <v/>
      </c>
      <c r="AD50" s="259"/>
      <c r="AE50" s="236"/>
      <c r="AF50" s="237"/>
      <c r="AG50" s="238"/>
      <c r="AH50" s="238"/>
      <c r="AI50" s="236"/>
      <c r="AJ50" s="237"/>
      <c r="AK50" s="218"/>
      <c r="AL50" s="218"/>
      <c r="AM50" s="218"/>
      <c r="AN50" s="218"/>
      <c r="AO50" s="218"/>
      <c r="AP50" s="218"/>
      <c r="AQ50" s="218"/>
      <c r="AR50" s="218"/>
      <c r="AS50" s="218"/>
      <c r="AT50" s="218"/>
      <c r="AU50" s="218"/>
      <c r="AV50" s="218"/>
      <c r="AW50" s="218"/>
      <c r="AX50" s="218"/>
      <c r="AY50" s="218"/>
      <c r="AZ50" s="218"/>
      <c r="BA50" s="218"/>
      <c r="BB50" s="218"/>
      <c r="BC50" s="218"/>
      <c r="BD50" s="218"/>
    </row>
    <row r="51" spans="1:56" ht="151.5" customHeight="1" x14ac:dyDescent="0.3">
      <c r="A51" s="595">
        <v>9</v>
      </c>
      <c r="B51" s="626"/>
      <c r="C51" s="626"/>
      <c r="D51" s="626"/>
      <c r="E51" s="626"/>
      <c r="F51" s="626"/>
      <c r="G51" s="595"/>
      <c r="H51" s="622" t="str">
        <f>IF(G51&lt;=0,"",IF(G51&lt;=2,"Muy Baja",IF(G51&lt;=24,"Baja",IF(G51&lt;=500,"Media",IF(G51&lt;=5000,"Alta","Muy Alta")))))</f>
        <v/>
      </c>
      <c r="I51" s="621" t="str">
        <f>IF(H51="","",IF(H51="Muy Baja",0.2,IF(H51="Baja",0.4,IF(H51="Media",0.6,IF(H51="Alta",0.8,IF(H51="Muy Alta",1,))))))</f>
        <v/>
      </c>
      <c r="J51" s="621"/>
      <c r="K51" s="621">
        <f>IF(NOT(ISERROR(MATCH(J51,'[6]Tabla Impacto'!$B$221:$B$223,0))),'[6]Tabla Impacto'!$F$223&amp;"Por favor no seleccionar los criterios de impacto(Afectación Económica o presupuestal y Pérdida Reputacional)",J51)</f>
        <v>0</v>
      </c>
      <c r="L51" s="622" t="str">
        <f>IF(OR(K51='[6]Tabla Impacto'!$C$11,K51='[6]Tabla Impacto'!$D$11),"Leve",IF(OR(K51='[6]Tabla Impacto'!$C$12,K51='[6]Tabla Impacto'!$D$12),"Menor",IF(OR(K51='[6]Tabla Impacto'!$C$13,K51='[6]Tabla Impacto'!$D$13),"Moderado",IF(OR(K51='[6]Tabla Impacto'!$C$14,K51='[6]Tabla Impacto'!$D$14),"Mayor",IF(OR(K51='[6]Tabla Impacto'!$C$15,K51='[6]Tabla Impacto'!$D$15),"Catastrófico","")))))</f>
        <v/>
      </c>
      <c r="M51" s="621" t="str">
        <f>IF(L51="","",IF(L51="Leve",0.2,IF(L51="Menor",0.4,IF(L51="Moderado",0.6,IF(L51="Mayor",0.8,IF(L51="Catastrófico",1,))))))</f>
        <v/>
      </c>
      <c r="N51" s="623"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237">
        <v>1</v>
      </c>
      <c r="P51" s="252"/>
      <c r="Q51" s="237" t="str">
        <f t="shared" si="0"/>
        <v/>
      </c>
      <c r="R51" s="253"/>
      <c r="S51" s="253"/>
      <c r="T51" s="254" t="str">
        <f t="shared" si="1"/>
        <v/>
      </c>
      <c r="U51" s="253"/>
      <c r="V51" s="253"/>
      <c r="W51" s="253"/>
      <c r="X51" s="248" t="str">
        <f>IFERROR(IF(Q51="Probabilidad",(I51-(+I51*T51)),IF(Q51="Impacto",I51,"")),"")</f>
        <v/>
      </c>
      <c r="Y51" s="256" t="str">
        <f t="shared" si="2"/>
        <v/>
      </c>
      <c r="Z51" s="257" t="str">
        <f t="shared" si="3"/>
        <v/>
      </c>
      <c r="AA51" s="256" t="str">
        <f t="shared" si="4"/>
        <v/>
      </c>
      <c r="AB51" s="257" t="str">
        <f>IFERROR(IF(Q51="Impacto",(M51-(+M51*T51)),IF(Q51="Probabilidad",M51,"")),"")</f>
        <v/>
      </c>
      <c r="AC51" s="258" t="str">
        <f t="shared" si="5"/>
        <v/>
      </c>
      <c r="AD51" s="259"/>
      <c r="AE51" s="236"/>
      <c r="AF51" s="237"/>
      <c r="AG51" s="238"/>
      <c r="AH51" s="238"/>
      <c r="AI51" s="236"/>
      <c r="AJ51" s="237"/>
      <c r="AK51" s="218"/>
      <c r="AL51" s="218"/>
      <c r="AM51" s="218"/>
      <c r="AN51" s="218"/>
      <c r="AO51" s="218"/>
      <c r="AP51" s="218"/>
      <c r="AQ51" s="218"/>
      <c r="AR51" s="218"/>
      <c r="AS51" s="218"/>
      <c r="AT51" s="218"/>
      <c r="AU51" s="218"/>
      <c r="AV51" s="218"/>
      <c r="AW51" s="218"/>
      <c r="AX51" s="218"/>
      <c r="AY51" s="218"/>
      <c r="AZ51" s="218"/>
      <c r="BA51" s="218"/>
      <c r="BB51" s="218"/>
      <c r="BC51" s="218"/>
      <c r="BD51" s="218"/>
    </row>
    <row r="52" spans="1:56" ht="151.5" customHeight="1" x14ac:dyDescent="0.3">
      <c r="A52" s="593"/>
      <c r="B52" s="593"/>
      <c r="C52" s="593"/>
      <c r="D52" s="593"/>
      <c r="E52" s="593"/>
      <c r="F52" s="593"/>
      <c r="G52" s="593"/>
      <c r="H52" s="593"/>
      <c r="I52" s="593"/>
      <c r="J52" s="593"/>
      <c r="K52" s="593"/>
      <c r="L52" s="593"/>
      <c r="M52" s="593"/>
      <c r="N52" s="593"/>
      <c r="O52" s="237">
        <v>2</v>
      </c>
      <c r="P52" s="252"/>
      <c r="Q52" s="237" t="str">
        <f t="shared" si="0"/>
        <v/>
      </c>
      <c r="R52" s="253"/>
      <c r="S52" s="253"/>
      <c r="T52" s="254" t="str">
        <f t="shared" si="1"/>
        <v/>
      </c>
      <c r="U52" s="253"/>
      <c r="V52" s="253"/>
      <c r="W52" s="253"/>
      <c r="X52" s="248" t="str">
        <f>IFERROR(IF(AND(Q51="Probabilidad",Q52="Probabilidad"),(Z51-(+Z51*T52)),IF(Q52="Probabilidad",(I51-(+I51*T52)),IF(Q52="Impacto",Z51,""))),"")</f>
        <v/>
      </c>
      <c r="Y52" s="256" t="str">
        <f t="shared" si="2"/>
        <v/>
      </c>
      <c r="Z52" s="257" t="str">
        <f t="shared" si="3"/>
        <v/>
      </c>
      <c r="AA52" s="256" t="str">
        <f t="shared" si="4"/>
        <v/>
      </c>
      <c r="AB52" s="257" t="str">
        <f>IFERROR(IF(AND(Q51="Impacto",Q52="Impacto"),(AB51-(+AB51*T52)),IF(Q52="Impacto",(M51-(+M51*T52)),IF(Q52="Probabilidad",AB51,""))),"")</f>
        <v/>
      </c>
      <c r="AC52" s="258" t="str">
        <f t="shared" si="5"/>
        <v/>
      </c>
      <c r="AD52" s="259"/>
      <c r="AE52" s="236"/>
      <c r="AF52" s="237"/>
      <c r="AG52" s="238"/>
      <c r="AH52" s="238"/>
      <c r="AI52" s="236"/>
      <c r="AJ52" s="237"/>
      <c r="AK52" s="218"/>
      <c r="AL52" s="218"/>
      <c r="AM52" s="218"/>
      <c r="AN52" s="218"/>
      <c r="AO52" s="218"/>
      <c r="AP52" s="218"/>
      <c r="AQ52" s="218"/>
      <c r="AR52" s="218"/>
      <c r="AS52" s="218"/>
      <c r="AT52" s="218"/>
      <c r="AU52" s="218"/>
      <c r="AV52" s="218"/>
      <c r="AW52" s="218"/>
      <c r="AX52" s="218"/>
      <c r="AY52" s="218"/>
      <c r="AZ52" s="218"/>
      <c r="BA52" s="218"/>
      <c r="BB52" s="218"/>
      <c r="BC52" s="218"/>
      <c r="BD52" s="218"/>
    </row>
    <row r="53" spans="1:56" ht="151.5" customHeight="1" x14ac:dyDescent="0.3">
      <c r="A53" s="593"/>
      <c r="B53" s="593"/>
      <c r="C53" s="593"/>
      <c r="D53" s="593"/>
      <c r="E53" s="593"/>
      <c r="F53" s="593"/>
      <c r="G53" s="593"/>
      <c r="H53" s="593"/>
      <c r="I53" s="593"/>
      <c r="J53" s="593"/>
      <c r="K53" s="593"/>
      <c r="L53" s="593"/>
      <c r="M53" s="593"/>
      <c r="N53" s="593"/>
      <c r="O53" s="237">
        <v>3</v>
      </c>
      <c r="P53" s="260"/>
      <c r="Q53" s="237" t="str">
        <f t="shared" si="0"/>
        <v/>
      </c>
      <c r="R53" s="253"/>
      <c r="S53" s="253"/>
      <c r="T53" s="254" t="str">
        <f t="shared" si="1"/>
        <v/>
      </c>
      <c r="U53" s="253"/>
      <c r="V53" s="253"/>
      <c r="W53" s="253"/>
      <c r="X53" s="248" t="str">
        <f t="shared" ref="X53:X56" si="20">IFERROR(IF(AND(Q52="Probabilidad",Q53="Probabilidad"),(Z52-(+Z52*T53)),IF(AND(Q52="Impacto",Q53="Probabilidad"),(Z51-(+Z51*T53)),IF(Q53="Impacto",Z52,""))),"")</f>
        <v/>
      </c>
      <c r="Y53" s="256" t="str">
        <f t="shared" si="2"/>
        <v/>
      </c>
      <c r="Z53" s="257" t="str">
        <f t="shared" si="3"/>
        <v/>
      </c>
      <c r="AA53" s="256" t="str">
        <f t="shared" si="4"/>
        <v/>
      </c>
      <c r="AB53" s="257" t="str">
        <f t="shared" ref="AB53:AB56" si="21">IFERROR(IF(AND(Q52="Impacto",Q53="Impacto"),(AB52-(+AB52*T53)),IF(AND(Q52="Probabilidad",Q53="Impacto"),(AB51-(+AB51*T53)),IF(Q53="Probabilidad",AB52,""))),"")</f>
        <v/>
      </c>
      <c r="AC53" s="258" t="str">
        <f t="shared" si="5"/>
        <v/>
      </c>
      <c r="AD53" s="259"/>
      <c r="AE53" s="236"/>
      <c r="AF53" s="237"/>
      <c r="AG53" s="238"/>
      <c r="AH53" s="238"/>
      <c r="AI53" s="236"/>
      <c r="AJ53" s="237"/>
      <c r="AK53" s="218"/>
      <c r="AL53" s="218"/>
      <c r="AM53" s="218"/>
      <c r="AN53" s="218"/>
      <c r="AO53" s="218"/>
      <c r="AP53" s="218"/>
      <c r="AQ53" s="218"/>
      <c r="AR53" s="218"/>
      <c r="AS53" s="218"/>
      <c r="AT53" s="218"/>
      <c r="AU53" s="218"/>
      <c r="AV53" s="218"/>
      <c r="AW53" s="218"/>
      <c r="AX53" s="218"/>
      <c r="AY53" s="218"/>
      <c r="AZ53" s="218"/>
      <c r="BA53" s="218"/>
      <c r="BB53" s="218"/>
      <c r="BC53" s="218"/>
      <c r="BD53" s="218"/>
    </row>
    <row r="54" spans="1:56" ht="151.5" customHeight="1" x14ac:dyDescent="0.3">
      <c r="A54" s="593"/>
      <c r="B54" s="593"/>
      <c r="C54" s="593"/>
      <c r="D54" s="593"/>
      <c r="E54" s="593"/>
      <c r="F54" s="593"/>
      <c r="G54" s="593"/>
      <c r="H54" s="593"/>
      <c r="I54" s="593"/>
      <c r="J54" s="593"/>
      <c r="K54" s="593"/>
      <c r="L54" s="593"/>
      <c r="M54" s="593"/>
      <c r="N54" s="593"/>
      <c r="O54" s="237">
        <v>4</v>
      </c>
      <c r="P54" s="252"/>
      <c r="Q54" s="237" t="str">
        <f t="shared" si="0"/>
        <v/>
      </c>
      <c r="R54" s="253"/>
      <c r="S54" s="253"/>
      <c r="T54" s="254" t="str">
        <f t="shared" si="1"/>
        <v/>
      </c>
      <c r="U54" s="253"/>
      <c r="V54" s="253"/>
      <c r="W54" s="253"/>
      <c r="X54" s="248" t="str">
        <f t="shared" si="20"/>
        <v/>
      </c>
      <c r="Y54" s="256" t="str">
        <f t="shared" si="2"/>
        <v/>
      </c>
      <c r="Z54" s="257" t="str">
        <f t="shared" si="3"/>
        <v/>
      </c>
      <c r="AA54" s="256" t="str">
        <f t="shared" si="4"/>
        <v/>
      </c>
      <c r="AB54" s="257" t="str">
        <f t="shared" si="21"/>
        <v/>
      </c>
      <c r="AC54" s="258" t="str">
        <f t="shared" si="5"/>
        <v/>
      </c>
      <c r="AD54" s="259"/>
      <c r="AE54" s="236"/>
      <c r="AF54" s="237"/>
      <c r="AG54" s="238"/>
      <c r="AH54" s="238"/>
      <c r="AI54" s="236"/>
      <c r="AJ54" s="237"/>
      <c r="AK54" s="218"/>
      <c r="AL54" s="218"/>
      <c r="AM54" s="218"/>
      <c r="AN54" s="218"/>
      <c r="AO54" s="218"/>
      <c r="AP54" s="218"/>
      <c r="AQ54" s="218"/>
      <c r="AR54" s="218"/>
      <c r="AS54" s="218"/>
      <c r="AT54" s="218"/>
      <c r="AU54" s="218"/>
      <c r="AV54" s="218"/>
      <c r="AW54" s="218"/>
      <c r="AX54" s="218"/>
      <c r="AY54" s="218"/>
      <c r="AZ54" s="218"/>
      <c r="BA54" s="218"/>
      <c r="BB54" s="218"/>
      <c r="BC54" s="218"/>
      <c r="BD54" s="218"/>
    </row>
    <row r="55" spans="1:56" ht="151.5" customHeight="1" x14ac:dyDescent="0.3">
      <c r="A55" s="593"/>
      <c r="B55" s="593"/>
      <c r="C55" s="593"/>
      <c r="D55" s="593"/>
      <c r="E55" s="593"/>
      <c r="F55" s="593"/>
      <c r="G55" s="593"/>
      <c r="H55" s="593"/>
      <c r="I55" s="593"/>
      <c r="J55" s="593"/>
      <c r="K55" s="593"/>
      <c r="L55" s="593"/>
      <c r="M55" s="593"/>
      <c r="N55" s="593"/>
      <c r="O55" s="237">
        <v>5</v>
      </c>
      <c r="P55" s="252"/>
      <c r="Q55" s="237" t="str">
        <f t="shared" si="0"/>
        <v/>
      </c>
      <c r="R55" s="253"/>
      <c r="S55" s="253"/>
      <c r="T55" s="254" t="str">
        <f t="shared" si="1"/>
        <v/>
      </c>
      <c r="U55" s="253"/>
      <c r="V55" s="253"/>
      <c r="W55" s="253"/>
      <c r="X55" s="248" t="str">
        <f t="shared" si="20"/>
        <v/>
      </c>
      <c r="Y55" s="256" t="str">
        <f t="shared" si="2"/>
        <v/>
      </c>
      <c r="Z55" s="257" t="str">
        <f t="shared" si="3"/>
        <v/>
      </c>
      <c r="AA55" s="256" t="str">
        <f t="shared" si="4"/>
        <v/>
      </c>
      <c r="AB55" s="257" t="str">
        <f t="shared" si="21"/>
        <v/>
      </c>
      <c r="AC55" s="258" t="str">
        <f t="shared" si="5"/>
        <v/>
      </c>
      <c r="AD55" s="259"/>
      <c r="AE55" s="236"/>
      <c r="AF55" s="237"/>
      <c r="AG55" s="238"/>
      <c r="AH55" s="238"/>
      <c r="AI55" s="236"/>
      <c r="AJ55" s="237"/>
      <c r="AK55" s="218"/>
      <c r="AL55" s="218"/>
      <c r="AM55" s="218"/>
      <c r="AN55" s="218"/>
      <c r="AO55" s="218"/>
      <c r="AP55" s="218"/>
      <c r="AQ55" s="218"/>
      <c r="AR55" s="218"/>
      <c r="AS55" s="218"/>
      <c r="AT55" s="218"/>
      <c r="AU55" s="218"/>
      <c r="AV55" s="218"/>
      <c r="AW55" s="218"/>
      <c r="AX55" s="218"/>
      <c r="AY55" s="218"/>
      <c r="AZ55" s="218"/>
      <c r="BA55" s="218"/>
      <c r="BB55" s="218"/>
      <c r="BC55" s="218"/>
      <c r="BD55" s="218"/>
    </row>
    <row r="56" spans="1:56" ht="151.5" customHeight="1" x14ac:dyDescent="0.3">
      <c r="A56" s="581"/>
      <c r="B56" s="581"/>
      <c r="C56" s="581"/>
      <c r="D56" s="581"/>
      <c r="E56" s="581"/>
      <c r="F56" s="581"/>
      <c r="G56" s="581"/>
      <c r="H56" s="581"/>
      <c r="I56" s="581"/>
      <c r="J56" s="581"/>
      <c r="K56" s="581"/>
      <c r="L56" s="581"/>
      <c r="M56" s="581"/>
      <c r="N56" s="581"/>
      <c r="O56" s="237">
        <v>6</v>
      </c>
      <c r="P56" s="252"/>
      <c r="Q56" s="237" t="str">
        <f t="shared" si="0"/>
        <v/>
      </c>
      <c r="R56" s="253"/>
      <c r="S56" s="253"/>
      <c r="T56" s="254" t="str">
        <f t="shared" si="1"/>
        <v/>
      </c>
      <c r="U56" s="253"/>
      <c r="V56" s="253"/>
      <c r="W56" s="253"/>
      <c r="X56" s="248" t="str">
        <f t="shared" si="20"/>
        <v/>
      </c>
      <c r="Y56" s="256" t="str">
        <f t="shared" si="2"/>
        <v/>
      </c>
      <c r="Z56" s="257" t="str">
        <f t="shared" si="3"/>
        <v/>
      </c>
      <c r="AA56" s="256" t="str">
        <f t="shared" si="4"/>
        <v/>
      </c>
      <c r="AB56" s="257" t="str">
        <f t="shared" si="21"/>
        <v/>
      </c>
      <c r="AC56" s="258" t="str">
        <f t="shared" si="5"/>
        <v/>
      </c>
      <c r="AD56" s="259"/>
      <c r="AE56" s="236"/>
      <c r="AF56" s="237"/>
      <c r="AG56" s="238"/>
      <c r="AH56" s="238"/>
      <c r="AI56" s="236"/>
      <c r="AJ56" s="237"/>
      <c r="AK56" s="218"/>
      <c r="AL56" s="218"/>
      <c r="AM56" s="218"/>
      <c r="AN56" s="218"/>
      <c r="AO56" s="218"/>
      <c r="AP56" s="218"/>
      <c r="AQ56" s="218"/>
      <c r="AR56" s="218"/>
      <c r="AS56" s="218"/>
      <c r="AT56" s="218"/>
      <c r="AU56" s="218"/>
      <c r="AV56" s="218"/>
      <c r="AW56" s="218"/>
      <c r="AX56" s="218"/>
      <c r="AY56" s="218"/>
      <c r="AZ56" s="218"/>
      <c r="BA56" s="218"/>
      <c r="BB56" s="218"/>
      <c r="BC56" s="218"/>
      <c r="BD56" s="218"/>
    </row>
    <row r="57" spans="1:56" ht="151.5" customHeight="1" x14ac:dyDescent="0.3">
      <c r="A57" s="595">
        <v>10</v>
      </c>
      <c r="B57" s="626"/>
      <c r="C57" s="626"/>
      <c r="D57" s="626"/>
      <c r="E57" s="626"/>
      <c r="F57" s="626"/>
      <c r="G57" s="595"/>
      <c r="H57" s="622" t="str">
        <f>IF(G57&lt;=0,"",IF(G57&lt;=2,"Muy Baja",IF(G57&lt;=24,"Baja",IF(G57&lt;=500,"Media",IF(G57&lt;=5000,"Alta","Muy Alta")))))</f>
        <v/>
      </c>
      <c r="I57" s="621" t="str">
        <f>IF(H57="","",IF(H57="Muy Baja",0.2,IF(H57="Baja",0.4,IF(H57="Media",0.6,IF(H57="Alta",0.8,IF(H57="Muy Alta",1,))))))</f>
        <v/>
      </c>
      <c r="J57" s="621"/>
      <c r="K57" s="621">
        <f>IF(NOT(ISERROR(MATCH(J57,'[6]Tabla Impacto'!$B$221:$B$223,0))),'[6]Tabla Impacto'!$F$223&amp;"Por favor no seleccionar los criterios de impacto(Afectación Económica o presupuestal y Pérdida Reputacional)",J57)</f>
        <v>0</v>
      </c>
      <c r="L57" s="622" t="str">
        <f>IF(OR(K57='[6]Tabla Impacto'!$C$11,K57='[6]Tabla Impacto'!$D$11),"Leve",IF(OR(K57='[6]Tabla Impacto'!$C$12,K57='[6]Tabla Impacto'!$D$12),"Menor",IF(OR(K57='[6]Tabla Impacto'!$C$13,K57='[6]Tabla Impacto'!$D$13),"Moderado",IF(OR(K57='[6]Tabla Impacto'!$C$14,K57='[6]Tabla Impacto'!$D$14),"Mayor",IF(OR(K57='[6]Tabla Impacto'!$C$15,K57='[6]Tabla Impacto'!$D$15),"Catastrófico","")))))</f>
        <v/>
      </c>
      <c r="M57" s="621" t="str">
        <f>IF(L57="","",IF(L57="Leve",0.2,IF(L57="Menor",0.4,IF(L57="Moderado",0.6,IF(L57="Mayor",0.8,IF(L57="Catastrófico",1,))))))</f>
        <v/>
      </c>
      <c r="N57" s="623"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237">
        <v>1</v>
      </c>
      <c r="P57" s="252"/>
      <c r="Q57" s="237" t="str">
        <f t="shared" si="0"/>
        <v/>
      </c>
      <c r="R57" s="253"/>
      <c r="S57" s="253"/>
      <c r="T57" s="254" t="str">
        <f t="shared" si="1"/>
        <v/>
      </c>
      <c r="U57" s="253"/>
      <c r="V57" s="253"/>
      <c r="W57" s="253"/>
      <c r="X57" s="248" t="str">
        <f>IFERROR(IF(Q57="Probabilidad",(I57-(+I57*T57)),IF(Q57="Impacto",I57,"")),"")</f>
        <v/>
      </c>
      <c r="Y57" s="256" t="str">
        <f t="shared" si="2"/>
        <v/>
      </c>
      <c r="Z57" s="257" t="str">
        <f t="shared" si="3"/>
        <v/>
      </c>
      <c r="AA57" s="256" t="str">
        <f t="shared" si="4"/>
        <v/>
      </c>
      <c r="AB57" s="257" t="str">
        <f>IFERROR(IF(Q57="Impacto",(M57-(+M57*T57)),IF(Q57="Probabilidad",M57,"")),"")</f>
        <v/>
      </c>
      <c r="AC57" s="258" t="str">
        <f t="shared" si="5"/>
        <v/>
      </c>
      <c r="AD57" s="259"/>
      <c r="AE57" s="236"/>
      <c r="AF57" s="237"/>
      <c r="AG57" s="238"/>
      <c r="AH57" s="238"/>
      <c r="AI57" s="236"/>
      <c r="AJ57" s="237"/>
      <c r="AK57" s="218"/>
      <c r="AL57" s="218"/>
      <c r="AM57" s="218"/>
      <c r="AN57" s="218"/>
      <c r="AO57" s="218"/>
      <c r="AP57" s="218"/>
      <c r="AQ57" s="218"/>
      <c r="AR57" s="218"/>
      <c r="AS57" s="218"/>
      <c r="AT57" s="218"/>
      <c r="AU57" s="218"/>
      <c r="AV57" s="218"/>
      <c r="AW57" s="218"/>
      <c r="AX57" s="218"/>
      <c r="AY57" s="218"/>
      <c r="AZ57" s="218"/>
      <c r="BA57" s="218"/>
      <c r="BB57" s="218"/>
      <c r="BC57" s="218"/>
      <c r="BD57" s="218"/>
    </row>
    <row r="58" spans="1:56" ht="151.5" customHeight="1" x14ac:dyDescent="0.3">
      <c r="A58" s="593"/>
      <c r="B58" s="593"/>
      <c r="C58" s="593"/>
      <c r="D58" s="593"/>
      <c r="E58" s="593"/>
      <c r="F58" s="593"/>
      <c r="G58" s="593"/>
      <c r="H58" s="593"/>
      <c r="I58" s="593"/>
      <c r="J58" s="593"/>
      <c r="K58" s="593"/>
      <c r="L58" s="593"/>
      <c r="M58" s="593"/>
      <c r="N58" s="593"/>
      <c r="O58" s="237">
        <v>2</v>
      </c>
      <c r="P58" s="252"/>
      <c r="Q58" s="237" t="str">
        <f t="shared" si="0"/>
        <v/>
      </c>
      <c r="R58" s="253"/>
      <c r="S58" s="253"/>
      <c r="T58" s="254" t="str">
        <f t="shared" si="1"/>
        <v/>
      </c>
      <c r="U58" s="253"/>
      <c r="V58" s="253"/>
      <c r="W58" s="253"/>
      <c r="X58" s="248" t="str">
        <f>IFERROR(IF(AND(Q57="Probabilidad",Q58="Probabilidad"),(Z57-(+Z57*T58)),IF(Q58="Probabilidad",(I57-(+I57*T58)),IF(Q58="Impacto",Z57,""))),"")</f>
        <v/>
      </c>
      <c r="Y58" s="256" t="str">
        <f t="shared" si="2"/>
        <v/>
      </c>
      <c r="Z58" s="257" t="str">
        <f t="shared" si="3"/>
        <v/>
      </c>
      <c r="AA58" s="256" t="str">
        <f t="shared" si="4"/>
        <v/>
      </c>
      <c r="AB58" s="257" t="str">
        <f>IFERROR(IF(AND(Q57="Impacto",Q58="Impacto"),(AB57-(+AB57*T58)),IF(Q58="Impacto",(M57-(+M57*T58)),IF(Q58="Probabilidad",AB57,""))),"")</f>
        <v/>
      </c>
      <c r="AC58" s="258" t="str">
        <f t="shared" si="5"/>
        <v/>
      </c>
      <c r="AD58" s="259"/>
      <c r="AE58" s="236"/>
      <c r="AF58" s="237"/>
      <c r="AG58" s="238"/>
      <c r="AH58" s="238"/>
      <c r="AI58" s="236"/>
      <c r="AJ58" s="237"/>
      <c r="AK58" s="261"/>
      <c r="AL58" s="261"/>
      <c r="AM58" s="261"/>
      <c r="AN58" s="261"/>
      <c r="AO58" s="261"/>
      <c r="AP58" s="261"/>
      <c r="AQ58" s="261"/>
      <c r="AR58" s="261"/>
      <c r="AS58" s="261"/>
      <c r="AT58" s="261"/>
      <c r="AU58" s="261"/>
      <c r="AV58" s="261"/>
      <c r="AW58" s="261"/>
      <c r="AX58" s="261"/>
      <c r="AY58" s="261"/>
      <c r="AZ58" s="261"/>
      <c r="BA58" s="261"/>
      <c r="BB58" s="261"/>
      <c r="BC58" s="261"/>
      <c r="BD58" s="261"/>
    </row>
    <row r="59" spans="1:56" ht="151.5" customHeight="1" x14ac:dyDescent="0.3">
      <c r="A59" s="593"/>
      <c r="B59" s="593"/>
      <c r="C59" s="593"/>
      <c r="D59" s="593"/>
      <c r="E59" s="593"/>
      <c r="F59" s="593"/>
      <c r="G59" s="593"/>
      <c r="H59" s="593"/>
      <c r="I59" s="593"/>
      <c r="J59" s="593"/>
      <c r="K59" s="593"/>
      <c r="L59" s="593"/>
      <c r="M59" s="593"/>
      <c r="N59" s="593"/>
      <c r="O59" s="237">
        <v>3</v>
      </c>
      <c r="P59" s="260"/>
      <c r="Q59" s="237" t="str">
        <f t="shared" si="0"/>
        <v/>
      </c>
      <c r="R59" s="253"/>
      <c r="S59" s="253"/>
      <c r="T59" s="254" t="str">
        <f t="shared" si="1"/>
        <v/>
      </c>
      <c r="U59" s="253"/>
      <c r="V59" s="253"/>
      <c r="W59" s="253"/>
      <c r="X59" s="248" t="str">
        <f>IFERROR(IF(AND(Q58="Probabilidad",Q59="Probabilidad"),(Z58-(+Z58*T59)),IF(AND(Q58="Impacto",Q59="Probabilidad"),(Z57-(+Z57*T59)),IF(Q59="Impacto",Z58,""))),"")</f>
        <v/>
      </c>
      <c r="Y59" s="256" t="str">
        <f t="shared" si="2"/>
        <v/>
      </c>
      <c r="Z59" s="257" t="str">
        <f t="shared" si="3"/>
        <v/>
      </c>
      <c r="AA59" s="256" t="str">
        <f t="shared" si="4"/>
        <v/>
      </c>
      <c r="AB59" s="257" t="str">
        <f>IFERROR(IF(AND(Q58="Impacto",Q59="Impacto"),(AB58-(+AB58*T59)),IF(AND(Q58="Probabilidad",Q59="Impacto"),(AB57-(+AB57*T59)),IF(Q59="Probabilidad",AB58,""))),"")</f>
        <v/>
      </c>
      <c r="AC59" s="258" t="str">
        <f t="shared" si="5"/>
        <v/>
      </c>
      <c r="AD59" s="259"/>
      <c r="AE59" s="236"/>
      <c r="AF59" s="237"/>
      <c r="AG59" s="238"/>
      <c r="AH59" s="238"/>
      <c r="AI59" s="236"/>
      <c r="AJ59" s="237"/>
      <c r="AK59" s="261"/>
      <c r="AL59" s="261"/>
      <c r="AM59" s="261"/>
      <c r="AN59" s="261"/>
      <c r="AO59" s="261"/>
      <c r="AP59" s="261"/>
      <c r="AQ59" s="261"/>
      <c r="AR59" s="261"/>
      <c r="AS59" s="261"/>
      <c r="AT59" s="261"/>
      <c r="AU59" s="261"/>
      <c r="AV59" s="261"/>
      <c r="AW59" s="261"/>
      <c r="AX59" s="261"/>
      <c r="AY59" s="261"/>
      <c r="AZ59" s="261"/>
      <c r="BA59" s="261"/>
      <c r="BB59" s="261"/>
      <c r="BC59" s="261"/>
      <c r="BD59" s="261"/>
    </row>
    <row r="60" spans="1:56" ht="13.5" customHeight="1" x14ac:dyDescent="0.3">
      <c r="A60" s="593"/>
      <c r="B60" s="593"/>
      <c r="C60" s="593"/>
      <c r="D60" s="593"/>
      <c r="E60" s="593"/>
      <c r="F60" s="593"/>
      <c r="G60" s="593"/>
      <c r="H60" s="593"/>
      <c r="I60" s="593"/>
      <c r="J60" s="593"/>
      <c r="K60" s="593"/>
      <c r="L60" s="593"/>
      <c r="M60" s="593"/>
      <c r="N60" s="593"/>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c r="BB60" s="261"/>
      <c r="BC60" s="261"/>
      <c r="BD60" s="261"/>
    </row>
    <row r="61" spans="1:56" ht="151.5" customHeight="1" x14ac:dyDescent="0.3">
      <c r="A61" s="593"/>
      <c r="B61" s="593"/>
      <c r="C61" s="593"/>
      <c r="D61" s="593"/>
      <c r="E61" s="593"/>
      <c r="F61" s="593"/>
      <c r="G61" s="593"/>
      <c r="H61" s="593"/>
      <c r="I61" s="593"/>
      <c r="J61" s="593"/>
      <c r="K61" s="593"/>
      <c r="L61" s="593"/>
      <c r="M61" s="593"/>
      <c r="N61" s="593"/>
      <c r="O61" s="237">
        <v>5</v>
      </c>
      <c r="P61" s="252"/>
      <c r="Q61" s="237" t="str">
        <f t="shared" ref="Q61:Q62" si="22">IF(OR(R61="Preventivo",R61="Detectivo"),"Probabilidad",IF(R61="Correctivo","Impacto",""))</f>
        <v/>
      </c>
      <c r="R61" s="253"/>
      <c r="S61" s="253"/>
      <c r="T61" s="254" t="str">
        <f t="shared" ref="T61:T62" si="23">IF(AND(R61="Preventivo",S61="Automático"),"50%",IF(AND(R61="Preventivo",S61="Manual"),"40%",IF(AND(R61="Detectivo",S61="Automático"),"40%",IF(AND(R61="Detectivo",S61="Manual"),"30%",IF(AND(R61="Correctivo",S61="Automático"),"35%",IF(AND(R61="Correctivo",S61="Manual"),"25%",""))))))</f>
        <v/>
      </c>
      <c r="U61" s="253"/>
      <c r="V61" s="253"/>
      <c r="W61" s="253"/>
      <c r="X61" s="248" t="str">
        <f t="shared" ref="X61:X62" si="24">IFERROR(IF(AND(Q60="Probabilidad",Q61="Probabilidad"),(Z60-(+Z60*T61)),IF(AND(Q60="Impacto",Q61="Probabilidad"),(Z59-(+Z59*T61)),IF(Q61="Impacto",Z60,""))),"")</f>
        <v/>
      </c>
      <c r="Y61" s="256" t="str">
        <f t="shared" ref="Y61:Y62" si="25">IFERROR(IF(X61="","",IF(X61&lt;=0.2,"Muy Baja",IF(X61&lt;=0.4,"Baja",IF(X61&lt;=0.6,"Media",IF(X61&lt;=0.8,"Alta","Muy Alta"))))),"")</f>
        <v/>
      </c>
      <c r="Z61" s="257" t="str">
        <f t="shared" ref="Z61:Z62" si="26">+X61</f>
        <v/>
      </c>
      <c r="AA61" s="256" t="str">
        <f t="shared" ref="AA61:AA62" si="27">IFERROR(IF(AB61="","",IF(AB61&lt;=0.2,"Leve",IF(AB61&lt;=0.4,"Menor",IF(AB61&lt;=0.6,"Moderado",IF(AB61&lt;=0.8,"Mayor","Catastrófico"))))),"")</f>
        <v/>
      </c>
      <c r="AB61" s="257" t="str">
        <f t="shared" ref="AB61:AB62" si="28">IFERROR(IF(AND(Q60="Impacto",Q61="Impacto"),(AB60-(+AB60*T61)),IF(AND(Q60="Probabilidad",Q61="Impacto"),(AB59-(+AB59*T61)),IF(Q61="Probabilidad",AB60,""))),"")</f>
        <v/>
      </c>
      <c r="AC61" s="258" t="str">
        <f t="shared" ref="AC61:AC62" si="2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259"/>
      <c r="AE61" s="236"/>
      <c r="AF61" s="237"/>
      <c r="AG61" s="238"/>
      <c r="AH61" s="238"/>
      <c r="AI61" s="236"/>
      <c r="AJ61" s="237"/>
      <c r="AK61" s="261"/>
      <c r="AL61" s="261"/>
      <c r="AM61" s="261"/>
      <c r="AN61" s="261"/>
      <c r="AO61" s="261"/>
      <c r="AP61" s="261"/>
      <c r="AQ61" s="261"/>
      <c r="AR61" s="261"/>
      <c r="AS61" s="261"/>
      <c r="AT61" s="261"/>
      <c r="AU61" s="261"/>
      <c r="AV61" s="261"/>
      <c r="AW61" s="261"/>
      <c r="AX61" s="261"/>
      <c r="AY61" s="261"/>
      <c r="AZ61" s="261"/>
      <c r="BA61" s="261"/>
      <c r="BB61" s="261"/>
      <c r="BC61" s="261"/>
      <c r="BD61" s="261"/>
    </row>
    <row r="62" spans="1:56" ht="151.5" customHeight="1" x14ac:dyDescent="0.3">
      <c r="A62" s="581"/>
      <c r="B62" s="581"/>
      <c r="C62" s="581"/>
      <c r="D62" s="581"/>
      <c r="E62" s="581"/>
      <c r="F62" s="581"/>
      <c r="G62" s="581"/>
      <c r="H62" s="581"/>
      <c r="I62" s="581"/>
      <c r="J62" s="581"/>
      <c r="K62" s="581"/>
      <c r="L62" s="581"/>
      <c r="M62" s="581"/>
      <c r="N62" s="581"/>
      <c r="O62" s="237">
        <v>6</v>
      </c>
      <c r="P62" s="252"/>
      <c r="Q62" s="237" t="str">
        <f t="shared" si="22"/>
        <v/>
      </c>
      <c r="R62" s="253"/>
      <c r="S62" s="253"/>
      <c r="T62" s="254" t="str">
        <f t="shared" si="23"/>
        <v/>
      </c>
      <c r="U62" s="253"/>
      <c r="V62" s="253"/>
      <c r="W62" s="253"/>
      <c r="X62" s="248" t="str">
        <f t="shared" si="24"/>
        <v/>
      </c>
      <c r="Y62" s="256" t="str">
        <f t="shared" si="25"/>
        <v/>
      </c>
      <c r="Z62" s="257" t="str">
        <f t="shared" si="26"/>
        <v/>
      </c>
      <c r="AA62" s="256" t="str">
        <f t="shared" si="27"/>
        <v/>
      </c>
      <c r="AB62" s="257" t="str">
        <f t="shared" si="28"/>
        <v/>
      </c>
      <c r="AC62" s="258" t="str">
        <f t="shared" si="29"/>
        <v/>
      </c>
      <c r="AD62" s="259"/>
      <c r="AE62" s="236"/>
      <c r="AF62" s="237"/>
      <c r="AG62" s="238"/>
      <c r="AH62" s="238"/>
      <c r="AI62" s="236"/>
      <c r="AJ62" s="237"/>
      <c r="AK62" s="261"/>
      <c r="AL62" s="261"/>
      <c r="AM62" s="261"/>
      <c r="AN62" s="261"/>
      <c r="AO62" s="261"/>
      <c r="AP62" s="261"/>
      <c r="AQ62" s="261"/>
      <c r="AR62" s="261"/>
      <c r="AS62" s="261"/>
      <c r="AT62" s="261"/>
      <c r="AU62" s="261"/>
      <c r="AV62" s="261"/>
      <c r="AW62" s="261"/>
      <c r="AX62" s="261"/>
      <c r="AY62" s="261"/>
      <c r="AZ62" s="261"/>
      <c r="BA62" s="261"/>
      <c r="BB62" s="261"/>
      <c r="BC62" s="261"/>
      <c r="BD62" s="261"/>
    </row>
    <row r="63" spans="1:56" ht="49.5" customHeight="1" x14ac:dyDescent="0.3">
      <c r="A63" s="262"/>
      <c r="B63" s="630" t="s">
        <v>308</v>
      </c>
      <c r="C63" s="568"/>
      <c r="D63" s="568"/>
      <c r="E63" s="568"/>
      <c r="F63" s="568"/>
      <c r="G63" s="568"/>
      <c r="H63" s="568"/>
      <c r="I63" s="568"/>
      <c r="J63" s="568"/>
      <c r="K63" s="568"/>
      <c r="L63" s="568"/>
      <c r="M63" s="568"/>
      <c r="N63" s="568"/>
      <c r="O63" s="568"/>
      <c r="P63" s="568"/>
      <c r="Q63" s="568"/>
      <c r="R63" s="568"/>
      <c r="S63" s="568"/>
      <c r="T63" s="568"/>
      <c r="U63" s="568"/>
      <c r="V63" s="568"/>
      <c r="W63" s="568"/>
      <c r="X63" s="568"/>
      <c r="Y63" s="568"/>
      <c r="Z63" s="568"/>
      <c r="AA63" s="568"/>
      <c r="AB63" s="568"/>
      <c r="AC63" s="568"/>
      <c r="AD63" s="568"/>
      <c r="AE63" s="568"/>
      <c r="AF63" s="568"/>
      <c r="AG63" s="568"/>
      <c r="AH63" s="568"/>
      <c r="AI63" s="568"/>
      <c r="AJ63" s="566"/>
      <c r="AK63" s="261"/>
      <c r="AL63" s="261"/>
      <c r="AM63" s="261"/>
      <c r="AN63" s="261"/>
      <c r="AO63" s="261"/>
      <c r="AP63" s="261"/>
      <c r="AQ63" s="261"/>
      <c r="AR63" s="261"/>
      <c r="AS63" s="261"/>
      <c r="AT63" s="261"/>
      <c r="AU63" s="261"/>
      <c r="AV63" s="261"/>
      <c r="AW63" s="261"/>
      <c r="AX63" s="261"/>
      <c r="AY63" s="261"/>
      <c r="AZ63" s="261"/>
      <c r="BA63" s="261"/>
      <c r="BB63" s="261"/>
      <c r="BC63" s="261"/>
      <c r="BD63" s="261"/>
    </row>
    <row r="64" spans="1:56" ht="13.5" customHeight="1" x14ac:dyDescent="0.3">
      <c r="A64" s="263"/>
      <c r="B64" s="263"/>
      <c r="C64" s="263"/>
      <c r="D64" s="263"/>
      <c r="E64" s="261"/>
      <c r="F64" s="264"/>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c r="BA64" s="261"/>
      <c r="BB64" s="261"/>
      <c r="BC64" s="261"/>
      <c r="BD64" s="261"/>
    </row>
    <row r="65" spans="1:56" ht="13.5" customHeight="1" x14ac:dyDescent="0.3">
      <c r="A65" s="261"/>
      <c r="B65" s="265" t="s">
        <v>129</v>
      </c>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row>
    <row r="66" spans="1:56" ht="13.5" customHeight="1" x14ac:dyDescent="0.3">
      <c r="A66" s="263"/>
      <c r="B66" s="263"/>
      <c r="C66" s="263"/>
      <c r="D66" s="263"/>
      <c r="E66" s="261"/>
      <c r="F66" s="264"/>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1"/>
      <c r="AZ66" s="261"/>
      <c r="BA66" s="261"/>
      <c r="BB66" s="261"/>
      <c r="BC66" s="261"/>
      <c r="BD66" s="261"/>
    </row>
    <row r="67" spans="1:56" ht="13.5" customHeight="1" x14ac:dyDescent="0.3">
      <c r="A67" s="263"/>
      <c r="B67" s="263"/>
      <c r="C67" s="263"/>
      <c r="D67" s="263"/>
      <c r="E67" s="261"/>
      <c r="F67" s="264"/>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c r="BA67" s="261"/>
      <c r="BB67" s="261"/>
      <c r="BC67" s="261"/>
      <c r="BD67" s="261"/>
    </row>
    <row r="68" spans="1:56" ht="13.5" customHeight="1" x14ac:dyDescent="0.3">
      <c r="A68" s="263"/>
      <c r="B68" s="263"/>
      <c r="C68" s="263"/>
      <c r="D68" s="263"/>
      <c r="E68" s="261"/>
      <c r="F68" s="264"/>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c r="BA68" s="261"/>
      <c r="BB68" s="261"/>
      <c r="BC68" s="261"/>
      <c r="BD68" s="261"/>
    </row>
    <row r="69" spans="1:56" ht="13.5" customHeight="1" x14ac:dyDescent="0.3">
      <c r="A69" s="263"/>
      <c r="B69" s="263"/>
      <c r="C69" s="263"/>
      <c r="D69" s="263"/>
      <c r="E69" s="261"/>
      <c r="F69" s="264"/>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c r="BA69" s="261"/>
      <c r="BB69" s="261"/>
      <c r="BC69" s="261"/>
      <c r="BD69" s="261"/>
    </row>
    <row r="70" spans="1:56" ht="13.5" customHeight="1" x14ac:dyDescent="0.3">
      <c r="A70" s="263"/>
      <c r="B70" s="263"/>
      <c r="C70" s="263"/>
      <c r="D70" s="263"/>
      <c r="E70" s="261"/>
      <c r="F70" s="264"/>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C70" s="261"/>
      <c r="BD70" s="261"/>
    </row>
    <row r="71" spans="1:56" ht="13.5" customHeight="1" x14ac:dyDescent="0.3">
      <c r="A71" s="263"/>
      <c r="B71" s="263"/>
      <c r="C71" s="263"/>
      <c r="D71" s="263"/>
      <c r="E71" s="261"/>
      <c r="F71" s="264"/>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c r="AZ71" s="261"/>
      <c r="BA71" s="261"/>
      <c r="BB71" s="261"/>
      <c r="BC71" s="261"/>
      <c r="BD71" s="261"/>
    </row>
    <row r="72" spans="1:56" ht="13.5" customHeight="1" x14ac:dyDescent="0.3">
      <c r="A72" s="263"/>
      <c r="B72" s="263"/>
      <c r="C72" s="263"/>
      <c r="D72" s="263"/>
      <c r="E72" s="261"/>
      <c r="F72" s="264"/>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row>
    <row r="73" spans="1:56" ht="13.5" customHeight="1" x14ac:dyDescent="0.3">
      <c r="A73" s="263"/>
      <c r="B73" s="263"/>
      <c r="C73" s="263"/>
      <c r="D73" s="263"/>
      <c r="E73" s="261"/>
      <c r="F73" s="264"/>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row>
    <row r="74" spans="1:56" ht="13.5" customHeight="1" x14ac:dyDescent="0.3">
      <c r="A74" s="263"/>
      <c r="B74" s="263"/>
      <c r="C74" s="263"/>
      <c r="D74" s="263"/>
      <c r="E74" s="261"/>
      <c r="F74" s="264"/>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row>
    <row r="75" spans="1:56" ht="13.5" customHeight="1" x14ac:dyDescent="0.3">
      <c r="A75" s="263"/>
      <c r="B75" s="263"/>
      <c r="C75" s="263"/>
      <c r="D75" s="263"/>
      <c r="E75" s="261"/>
      <c r="F75" s="264"/>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row>
    <row r="76" spans="1:56" ht="13.5" customHeight="1" x14ac:dyDescent="0.3">
      <c r="A76" s="263"/>
      <c r="B76" s="263"/>
      <c r="C76" s="263"/>
      <c r="D76" s="263"/>
      <c r="E76" s="261"/>
      <c r="F76" s="264"/>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c r="BD76" s="261"/>
    </row>
    <row r="77" spans="1:56" ht="13.5" customHeight="1" x14ac:dyDescent="0.3">
      <c r="A77" s="263"/>
      <c r="B77" s="263"/>
      <c r="C77" s="263"/>
      <c r="D77" s="263"/>
      <c r="E77" s="261"/>
      <c r="F77" s="264"/>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261"/>
      <c r="BD77" s="261"/>
    </row>
    <row r="78" spans="1:56" ht="13.5" customHeight="1" x14ac:dyDescent="0.3">
      <c r="A78" s="263"/>
      <c r="B78" s="263"/>
      <c r="C78" s="263"/>
      <c r="D78" s="263"/>
      <c r="E78" s="261"/>
      <c r="F78" s="264"/>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row>
    <row r="79" spans="1:56" ht="13.5" customHeight="1" x14ac:dyDescent="0.3">
      <c r="A79" s="263"/>
      <c r="B79" s="263"/>
      <c r="C79" s="263"/>
      <c r="D79" s="263"/>
      <c r="E79" s="261"/>
      <c r="F79" s="264"/>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row>
    <row r="80" spans="1:56" ht="13.5" customHeight="1" x14ac:dyDescent="0.3">
      <c r="A80" s="263"/>
      <c r="B80" s="263"/>
      <c r="C80" s="263"/>
      <c r="D80" s="263"/>
      <c r="E80" s="261"/>
      <c r="F80" s="264"/>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row>
    <row r="81" spans="1:56" ht="13.5" customHeight="1" x14ac:dyDescent="0.3">
      <c r="A81" s="263"/>
      <c r="B81" s="263"/>
      <c r="C81" s="263"/>
      <c r="D81" s="263"/>
      <c r="E81" s="261"/>
      <c r="F81" s="264"/>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row>
    <row r="82" spans="1:56" ht="13.5" customHeight="1" x14ac:dyDescent="0.3">
      <c r="A82" s="263"/>
      <c r="B82" s="263"/>
      <c r="C82" s="263"/>
      <c r="D82" s="263"/>
      <c r="E82" s="261"/>
      <c r="F82" s="264"/>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row>
    <row r="83" spans="1:56" ht="13.5" customHeight="1" x14ac:dyDescent="0.3">
      <c r="A83" s="263"/>
      <c r="B83" s="263"/>
      <c r="C83" s="263"/>
      <c r="D83" s="263"/>
      <c r="E83" s="261"/>
      <c r="F83" s="264"/>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row>
    <row r="84" spans="1:56" ht="13.5" customHeight="1" x14ac:dyDescent="0.3">
      <c r="A84" s="263"/>
      <c r="B84" s="263"/>
      <c r="C84" s="263"/>
      <c r="D84" s="263"/>
      <c r="E84" s="261"/>
      <c r="F84" s="264"/>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row>
    <row r="85" spans="1:56" ht="13.5" customHeight="1" x14ac:dyDescent="0.3">
      <c r="A85" s="263"/>
      <c r="B85" s="263"/>
      <c r="C85" s="263"/>
      <c r="D85" s="263"/>
      <c r="E85" s="261"/>
      <c r="F85" s="264"/>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row>
    <row r="86" spans="1:56" ht="13.5" customHeight="1" x14ac:dyDescent="0.3">
      <c r="A86" s="263"/>
      <c r="B86" s="263"/>
      <c r="C86" s="263"/>
      <c r="D86" s="263"/>
      <c r="E86" s="261"/>
      <c r="F86" s="264"/>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c r="BB86" s="261"/>
      <c r="BC86" s="261"/>
      <c r="BD86" s="261"/>
    </row>
    <row r="87" spans="1:56" ht="13.5" customHeight="1" x14ac:dyDescent="0.3">
      <c r="A87" s="263"/>
      <c r="B87" s="263"/>
      <c r="C87" s="263"/>
      <c r="D87" s="263"/>
      <c r="E87" s="261"/>
      <c r="F87" s="264"/>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c r="BB87" s="261"/>
      <c r="BC87" s="261"/>
      <c r="BD87" s="261"/>
    </row>
    <row r="88" spans="1:56" ht="13.5" customHeight="1" x14ac:dyDescent="0.3">
      <c r="A88" s="263"/>
      <c r="B88" s="263"/>
      <c r="C88" s="263"/>
      <c r="D88" s="263"/>
      <c r="E88" s="261"/>
      <c r="F88" s="264"/>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row>
    <row r="89" spans="1:56" ht="13.5" customHeight="1" x14ac:dyDescent="0.3">
      <c r="A89" s="263"/>
      <c r="B89" s="263"/>
      <c r="C89" s="263"/>
      <c r="D89" s="263"/>
      <c r="E89" s="261"/>
      <c r="F89" s="264"/>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row>
    <row r="90" spans="1:56" ht="13.5" customHeight="1" x14ac:dyDescent="0.3">
      <c r="A90" s="263"/>
      <c r="B90" s="263"/>
      <c r="C90" s="263"/>
      <c r="D90" s="263"/>
      <c r="E90" s="261"/>
      <c r="F90" s="264"/>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row>
    <row r="91" spans="1:56" ht="13.5" customHeight="1" x14ac:dyDescent="0.3">
      <c r="A91" s="263"/>
      <c r="B91" s="263"/>
      <c r="C91" s="263"/>
      <c r="D91" s="263"/>
      <c r="E91" s="261"/>
      <c r="F91" s="264"/>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c r="BB91" s="261"/>
      <c r="BC91" s="261"/>
      <c r="BD91" s="261"/>
    </row>
    <row r="92" spans="1:56" ht="13.5" customHeight="1" x14ac:dyDescent="0.3">
      <c r="A92" s="263"/>
      <c r="B92" s="263"/>
      <c r="C92" s="263"/>
      <c r="D92" s="263"/>
      <c r="E92" s="261"/>
      <c r="F92" s="264"/>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row>
    <row r="93" spans="1:56" ht="13.5" customHeight="1" x14ac:dyDescent="0.3">
      <c r="A93" s="263"/>
      <c r="B93" s="263"/>
      <c r="C93" s="263"/>
      <c r="D93" s="263"/>
      <c r="E93" s="261"/>
      <c r="F93" s="264"/>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row>
    <row r="94" spans="1:56" ht="13.5" customHeight="1" x14ac:dyDescent="0.3">
      <c r="A94" s="263"/>
      <c r="B94" s="263"/>
      <c r="C94" s="263"/>
      <c r="D94" s="263"/>
      <c r="E94" s="261"/>
      <c r="F94" s="264"/>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row>
  </sheetData>
  <mergeCells count="185">
    <mergeCell ref="B63:AJ63"/>
    <mergeCell ref="I57:I62"/>
    <mergeCell ref="J57:J62"/>
    <mergeCell ref="K57:K62"/>
    <mergeCell ref="L57:L62"/>
    <mergeCell ref="M57:M62"/>
    <mergeCell ref="N57:N62"/>
    <mergeCell ref="M51:M56"/>
    <mergeCell ref="N51:N56"/>
    <mergeCell ref="I51:I56"/>
    <mergeCell ref="J51:J56"/>
    <mergeCell ref="K51:K56"/>
    <mergeCell ref="L51:L56"/>
    <mergeCell ref="A57:A62"/>
    <mergeCell ref="B57:B62"/>
    <mergeCell ref="C57:C62"/>
    <mergeCell ref="D57:D62"/>
    <mergeCell ref="E57:E62"/>
    <mergeCell ref="F57:F62"/>
    <mergeCell ref="G57:G62"/>
    <mergeCell ref="H57:H62"/>
    <mergeCell ref="G51:G56"/>
    <mergeCell ref="H51:H56"/>
    <mergeCell ref="A51:A56"/>
    <mergeCell ref="B51:B56"/>
    <mergeCell ref="C51:C56"/>
    <mergeCell ref="D51:D56"/>
    <mergeCell ref="E51:E56"/>
    <mergeCell ref="F51:F56"/>
    <mergeCell ref="I45:I50"/>
    <mergeCell ref="J45:J50"/>
    <mergeCell ref="K45:K50"/>
    <mergeCell ref="L45:L50"/>
    <mergeCell ref="M45:M50"/>
    <mergeCell ref="N45:N50"/>
    <mergeCell ref="M39:M44"/>
    <mergeCell ref="N39:N44"/>
    <mergeCell ref="A45:A50"/>
    <mergeCell ref="B45:B50"/>
    <mergeCell ref="C45:C50"/>
    <mergeCell ref="D45:D50"/>
    <mergeCell ref="E45:E50"/>
    <mergeCell ref="F45:F50"/>
    <mergeCell ref="G45:G50"/>
    <mergeCell ref="H45:H50"/>
    <mergeCell ref="G39:G44"/>
    <mergeCell ref="H39:H44"/>
    <mergeCell ref="I39:I44"/>
    <mergeCell ref="J39:J44"/>
    <mergeCell ref="K39:K44"/>
    <mergeCell ref="L39:L44"/>
    <mergeCell ref="A39:A44"/>
    <mergeCell ref="B39:B44"/>
    <mergeCell ref="C39:C44"/>
    <mergeCell ref="D39:D44"/>
    <mergeCell ref="E39:E44"/>
    <mergeCell ref="F39:F44"/>
    <mergeCell ref="I33:I38"/>
    <mergeCell ref="J33:J38"/>
    <mergeCell ref="K33:K38"/>
    <mergeCell ref="L33:L38"/>
    <mergeCell ref="M33:M38"/>
    <mergeCell ref="N33:N38"/>
    <mergeCell ref="M27:M32"/>
    <mergeCell ref="N27:N32"/>
    <mergeCell ref="A33:A38"/>
    <mergeCell ref="B33:B38"/>
    <mergeCell ref="C33:C38"/>
    <mergeCell ref="D33:D38"/>
    <mergeCell ref="E33:E38"/>
    <mergeCell ref="F33:F38"/>
    <mergeCell ref="G33:G38"/>
    <mergeCell ref="H33:H38"/>
    <mergeCell ref="G27:G32"/>
    <mergeCell ref="H27:H32"/>
    <mergeCell ref="I27:I32"/>
    <mergeCell ref="J27:J32"/>
    <mergeCell ref="K27:K32"/>
    <mergeCell ref="L27:L32"/>
    <mergeCell ref="A27:A32"/>
    <mergeCell ref="B27:B32"/>
    <mergeCell ref="C27:C32"/>
    <mergeCell ref="D27:D32"/>
    <mergeCell ref="E27:E32"/>
    <mergeCell ref="F27:F32"/>
    <mergeCell ref="I21:I26"/>
    <mergeCell ref="J21:J26"/>
    <mergeCell ref="K21:K26"/>
    <mergeCell ref="L21:L26"/>
    <mergeCell ref="M21:M26"/>
    <mergeCell ref="N21:N26"/>
    <mergeCell ref="M15:M20"/>
    <mergeCell ref="N15:N20"/>
    <mergeCell ref="A21:A26"/>
    <mergeCell ref="B21:B26"/>
    <mergeCell ref="C21:C26"/>
    <mergeCell ref="D21:D26"/>
    <mergeCell ref="E21:E26"/>
    <mergeCell ref="F21:F26"/>
    <mergeCell ref="G21:G26"/>
    <mergeCell ref="H21:H26"/>
    <mergeCell ref="G15:G20"/>
    <mergeCell ref="H15:H20"/>
    <mergeCell ref="I15:I20"/>
    <mergeCell ref="J15:J20"/>
    <mergeCell ref="K15:K20"/>
    <mergeCell ref="L15:L20"/>
    <mergeCell ref="A15:A20"/>
    <mergeCell ref="B15:B20"/>
    <mergeCell ref="C15:C20"/>
    <mergeCell ref="D15:D20"/>
    <mergeCell ref="E15:E20"/>
    <mergeCell ref="F15:F20"/>
    <mergeCell ref="I13:I14"/>
    <mergeCell ref="J13:J14"/>
    <mergeCell ref="K13:K14"/>
    <mergeCell ref="L13:L14"/>
    <mergeCell ref="M13:M14"/>
    <mergeCell ref="M10:M12"/>
    <mergeCell ref="N10:N12"/>
    <mergeCell ref="A13:A14"/>
    <mergeCell ref="B13:B14"/>
    <mergeCell ref="C13:C14"/>
    <mergeCell ref="D13:D14"/>
    <mergeCell ref="E13:E14"/>
    <mergeCell ref="F13:F14"/>
    <mergeCell ref="G13:G14"/>
    <mergeCell ref="H13:H14"/>
    <mergeCell ref="G10:G12"/>
    <mergeCell ref="H10:H12"/>
    <mergeCell ref="I10:I12"/>
    <mergeCell ref="J10:J12"/>
    <mergeCell ref="K10:K12"/>
    <mergeCell ref="L10:L12"/>
    <mergeCell ref="A10:A12"/>
    <mergeCell ref="B10:B12"/>
    <mergeCell ref="C10:C12"/>
    <mergeCell ref="D10:D12"/>
    <mergeCell ref="E10:E12"/>
    <mergeCell ref="F10:F12"/>
    <mergeCell ref="AB8:AB9"/>
    <mergeCell ref="AC8:AC9"/>
    <mergeCell ref="P8:P9"/>
    <mergeCell ref="Q8:Q9"/>
    <mergeCell ref="R8:W8"/>
    <mergeCell ref="X8:X9"/>
    <mergeCell ref="Y8:Y9"/>
    <mergeCell ref="Z8:Z9"/>
    <mergeCell ref="N13:N14"/>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A8:AA9"/>
    <mergeCell ref="A6:B6"/>
    <mergeCell ref="C6:N6"/>
    <mergeCell ref="A7:G7"/>
    <mergeCell ref="H7:N7"/>
    <mergeCell ref="O7:W7"/>
    <mergeCell ref="X7:AD7"/>
    <mergeCell ref="A1:AJ2"/>
    <mergeCell ref="A4:B4"/>
    <mergeCell ref="C4:N4"/>
    <mergeCell ref="O4:Q4"/>
    <mergeCell ref="A5:B5"/>
    <mergeCell ref="C5:N5"/>
  </mergeCells>
  <conditionalFormatting sqref="H10 H13 Y10:Y12">
    <cfRule type="cellIs" dxfId="1800" priority="20" operator="equal">
      <formula>"Muy Alta"</formula>
    </cfRule>
  </conditionalFormatting>
  <conditionalFormatting sqref="H10 H13 Y10:Y12">
    <cfRule type="cellIs" dxfId="1799" priority="21" operator="equal">
      <formula>"Alta"</formula>
    </cfRule>
  </conditionalFormatting>
  <conditionalFormatting sqref="H10 H13 Y10:Y12">
    <cfRule type="cellIs" dxfId="1798" priority="22" operator="equal">
      <formula>"Media"</formula>
    </cfRule>
  </conditionalFormatting>
  <conditionalFormatting sqref="H10 H13 Y10:Y12">
    <cfRule type="cellIs" dxfId="1797" priority="23" operator="equal">
      <formula>"Baja"</formula>
    </cfRule>
  </conditionalFormatting>
  <conditionalFormatting sqref="H10 H13 Y10:Y12">
    <cfRule type="cellIs" dxfId="1796" priority="24" operator="equal">
      <formula>"Muy Baja"</formula>
    </cfRule>
  </conditionalFormatting>
  <conditionalFormatting sqref="L10 L13 L15 L21 L27 L33 L39 L45 L51 L57 AA10:AA12 AA14">
    <cfRule type="cellIs" dxfId="1795" priority="25" operator="equal">
      <formula>"Catastrófico"</formula>
    </cfRule>
  </conditionalFormatting>
  <conditionalFormatting sqref="L10 L13 L15 L21 L27 L33 L39 L45 L51 L57 AA10:AA12 AA14">
    <cfRule type="cellIs" dxfId="1794" priority="26" operator="equal">
      <formula>"Mayor"</formula>
    </cfRule>
  </conditionalFormatting>
  <conditionalFormatting sqref="L10 L13 L15 L21 L27 L33 L39 L45 L51 L57 AA10:AA12 AA14">
    <cfRule type="cellIs" dxfId="1793" priority="27" operator="equal">
      <formula>"Moderado"</formula>
    </cfRule>
  </conditionalFormatting>
  <conditionalFormatting sqref="L10 L13 L15 L21 L27 L33 L39 L45 L51 L57 AA10:AA12 AA14">
    <cfRule type="cellIs" dxfId="1792" priority="28" operator="equal">
      <formula>"Menor"</formula>
    </cfRule>
  </conditionalFormatting>
  <conditionalFormatting sqref="L10 L13 L15 L21 L27 L33 L39 L45 L51 L57 AA10:AA12 AA14">
    <cfRule type="cellIs" dxfId="1791" priority="29" operator="equal">
      <formula>"Leve"</formula>
    </cfRule>
  </conditionalFormatting>
  <conditionalFormatting sqref="N10 AC10:AC12 AC14">
    <cfRule type="cellIs" dxfId="1790" priority="30" operator="equal">
      <formula>"Extremo"</formula>
    </cfRule>
  </conditionalFormatting>
  <conditionalFormatting sqref="N10 AC10:AC12 AC14">
    <cfRule type="cellIs" dxfId="1789" priority="31" operator="equal">
      <formula>"Alto"</formula>
    </cfRule>
  </conditionalFormatting>
  <conditionalFormatting sqref="N10 AC10:AC12 AC14">
    <cfRule type="cellIs" dxfId="1788" priority="32" operator="equal">
      <formula>"Moderado"</formula>
    </cfRule>
  </conditionalFormatting>
  <conditionalFormatting sqref="N10 AC10:AC12 AC14">
    <cfRule type="cellIs" dxfId="1787" priority="33" operator="equal">
      <formula>"Bajo"</formula>
    </cfRule>
  </conditionalFormatting>
  <conditionalFormatting sqref="H51">
    <cfRule type="cellIs" dxfId="1786" priority="34" operator="equal">
      <formula>"Muy Alta"</formula>
    </cfRule>
  </conditionalFormatting>
  <conditionalFormatting sqref="H51">
    <cfRule type="cellIs" dxfId="1785" priority="35" operator="equal">
      <formula>"Alta"</formula>
    </cfRule>
  </conditionalFormatting>
  <conditionalFormatting sqref="H51">
    <cfRule type="cellIs" dxfId="1784" priority="36" operator="equal">
      <formula>"Media"</formula>
    </cfRule>
  </conditionalFormatting>
  <conditionalFormatting sqref="H51">
    <cfRule type="cellIs" dxfId="1783" priority="37" operator="equal">
      <formula>"Baja"</formula>
    </cfRule>
  </conditionalFormatting>
  <conditionalFormatting sqref="H51">
    <cfRule type="cellIs" dxfId="1782" priority="38" operator="equal">
      <formula>"Muy Baja"</formula>
    </cfRule>
  </conditionalFormatting>
  <conditionalFormatting sqref="N13">
    <cfRule type="cellIs" dxfId="1781" priority="39" operator="equal">
      <formula>"Extremo"</formula>
    </cfRule>
  </conditionalFormatting>
  <conditionalFormatting sqref="N13">
    <cfRule type="cellIs" dxfId="1780" priority="40" operator="equal">
      <formula>"Alto"</formula>
    </cfRule>
  </conditionalFormatting>
  <conditionalFormatting sqref="N13">
    <cfRule type="cellIs" dxfId="1779" priority="41" operator="equal">
      <formula>"Moderado"</formula>
    </cfRule>
  </conditionalFormatting>
  <conditionalFormatting sqref="N13">
    <cfRule type="cellIs" dxfId="1778" priority="42" operator="equal">
      <formula>"Bajo"</formula>
    </cfRule>
  </conditionalFormatting>
  <conditionalFormatting sqref="H15">
    <cfRule type="cellIs" dxfId="1777" priority="43" operator="equal">
      <formula>"Muy Alta"</formula>
    </cfRule>
  </conditionalFormatting>
  <conditionalFormatting sqref="H15">
    <cfRule type="cellIs" dxfId="1776" priority="44" operator="equal">
      <formula>"Alta"</formula>
    </cfRule>
  </conditionalFormatting>
  <conditionalFormatting sqref="H15">
    <cfRule type="cellIs" dxfId="1775" priority="45" operator="equal">
      <formula>"Media"</formula>
    </cfRule>
  </conditionalFormatting>
  <conditionalFormatting sqref="H15">
    <cfRule type="cellIs" dxfId="1774" priority="46" operator="equal">
      <formula>"Baja"</formula>
    </cfRule>
  </conditionalFormatting>
  <conditionalFormatting sqref="H15">
    <cfRule type="cellIs" dxfId="1773" priority="47" operator="equal">
      <formula>"Muy Baja"</formula>
    </cfRule>
  </conditionalFormatting>
  <conditionalFormatting sqref="N15">
    <cfRule type="cellIs" dxfId="1772" priority="48" operator="equal">
      <formula>"Extremo"</formula>
    </cfRule>
  </conditionalFormatting>
  <conditionalFormatting sqref="N15">
    <cfRule type="cellIs" dxfId="1771" priority="49" operator="equal">
      <formula>"Alto"</formula>
    </cfRule>
  </conditionalFormatting>
  <conditionalFormatting sqref="N15">
    <cfRule type="cellIs" dxfId="1770" priority="50" operator="equal">
      <formula>"Moderado"</formula>
    </cfRule>
  </conditionalFormatting>
  <conditionalFormatting sqref="N15">
    <cfRule type="cellIs" dxfId="1769" priority="51" operator="equal">
      <formula>"Bajo"</formula>
    </cfRule>
  </conditionalFormatting>
  <conditionalFormatting sqref="Y15:Y20">
    <cfRule type="cellIs" dxfId="1768" priority="52" operator="equal">
      <formula>"Muy Alta"</formula>
    </cfRule>
  </conditionalFormatting>
  <conditionalFormatting sqref="Y15:Y20">
    <cfRule type="cellIs" dxfId="1767" priority="53" operator="equal">
      <formula>"Alta"</formula>
    </cfRule>
  </conditionalFormatting>
  <conditionalFormatting sqref="Y15:Y20">
    <cfRule type="cellIs" dxfId="1766" priority="54" operator="equal">
      <formula>"Media"</formula>
    </cfRule>
  </conditionalFormatting>
  <conditionalFormatting sqref="Y15:Y20">
    <cfRule type="cellIs" dxfId="1765" priority="55" operator="equal">
      <formula>"Baja"</formula>
    </cfRule>
  </conditionalFormatting>
  <conditionalFormatting sqref="Y15:Y20">
    <cfRule type="cellIs" dxfId="1764" priority="56" operator="equal">
      <formula>"Muy Baja"</formula>
    </cfRule>
  </conditionalFormatting>
  <conditionalFormatting sqref="AA15:AA20">
    <cfRule type="cellIs" dxfId="1763" priority="57" operator="equal">
      <formula>"Catastrófico"</formula>
    </cfRule>
  </conditionalFormatting>
  <conditionalFormatting sqref="AA15:AA20">
    <cfRule type="cellIs" dxfId="1762" priority="58" operator="equal">
      <formula>"Mayor"</formula>
    </cfRule>
  </conditionalFormatting>
  <conditionalFormatting sqref="AA15:AA20">
    <cfRule type="cellIs" dxfId="1761" priority="59" operator="equal">
      <formula>"Moderado"</formula>
    </cfRule>
  </conditionalFormatting>
  <conditionalFormatting sqref="AA15:AA20">
    <cfRule type="cellIs" dxfId="1760" priority="60" operator="equal">
      <formula>"Menor"</formula>
    </cfRule>
  </conditionalFormatting>
  <conditionalFormatting sqref="AA15:AA20">
    <cfRule type="cellIs" dxfId="1759" priority="61" operator="equal">
      <formula>"Leve"</formula>
    </cfRule>
  </conditionalFormatting>
  <conditionalFormatting sqref="AC15:AC20">
    <cfRule type="cellIs" dxfId="1758" priority="62" operator="equal">
      <formula>"Extremo"</formula>
    </cfRule>
  </conditionalFormatting>
  <conditionalFormatting sqref="AC15:AC20">
    <cfRule type="cellIs" dxfId="1757" priority="63" operator="equal">
      <formula>"Alto"</formula>
    </cfRule>
  </conditionalFormatting>
  <conditionalFormatting sqref="AC15:AC20">
    <cfRule type="cellIs" dxfId="1756" priority="64" operator="equal">
      <formula>"Moderado"</formula>
    </cfRule>
  </conditionalFormatting>
  <conditionalFormatting sqref="AC15:AC20">
    <cfRule type="cellIs" dxfId="1755" priority="65" operator="equal">
      <formula>"Bajo"</formula>
    </cfRule>
  </conditionalFormatting>
  <conditionalFormatting sqref="H21">
    <cfRule type="cellIs" dxfId="1754" priority="66" operator="equal">
      <formula>"Muy Alta"</formula>
    </cfRule>
  </conditionalFormatting>
  <conditionalFormatting sqref="H21">
    <cfRule type="cellIs" dxfId="1753" priority="67" operator="equal">
      <formula>"Alta"</formula>
    </cfRule>
  </conditionalFormatting>
  <conditionalFormatting sqref="H21">
    <cfRule type="cellIs" dxfId="1752" priority="68" operator="equal">
      <formula>"Media"</formula>
    </cfRule>
  </conditionalFormatting>
  <conditionalFormatting sqref="H21">
    <cfRule type="cellIs" dxfId="1751" priority="69" operator="equal">
      <formula>"Baja"</formula>
    </cfRule>
  </conditionalFormatting>
  <conditionalFormatting sqref="H21">
    <cfRule type="cellIs" dxfId="1750" priority="70" operator="equal">
      <formula>"Muy Baja"</formula>
    </cfRule>
  </conditionalFormatting>
  <conditionalFormatting sqref="N21">
    <cfRule type="cellIs" dxfId="1749" priority="71" operator="equal">
      <formula>"Extremo"</formula>
    </cfRule>
  </conditionalFormatting>
  <conditionalFormatting sqref="N21">
    <cfRule type="cellIs" dxfId="1748" priority="72" operator="equal">
      <formula>"Alto"</formula>
    </cfRule>
  </conditionalFormatting>
  <conditionalFormatting sqref="N21">
    <cfRule type="cellIs" dxfId="1747" priority="73" operator="equal">
      <formula>"Moderado"</formula>
    </cfRule>
  </conditionalFormatting>
  <conditionalFormatting sqref="N21">
    <cfRule type="cellIs" dxfId="1746" priority="74" operator="equal">
      <formula>"Bajo"</formula>
    </cfRule>
  </conditionalFormatting>
  <conditionalFormatting sqref="Y21:Y26">
    <cfRule type="cellIs" dxfId="1745" priority="75" operator="equal">
      <formula>"Muy Alta"</formula>
    </cfRule>
  </conditionalFormatting>
  <conditionalFormatting sqref="Y21:Y26">
    <cfRule type="cellIs" dxfId="1744" priority="76" operator="equal">
      <formula>"Alta"</formula>
    </cfRule>
  </conditionalFormatting>
  <conditionalFormatting sqref="Y21:Y26">
    <cfRule type="cellIs" dxfId="1743" priority="77" operator="equal">
      <formula>"Media"</formula>
    </cfRule>
  </conditionalFormatting>
  <conditionalFormatting sqref="Y21:Y26">
    <cfRule type="cellIs" dxfId="1742" priority="78" operator="equal">
      <formula>"Baja"</formula>
    </cfRule>
  </conditionalFormatting>
  <conditionalFormatting sqref="Y21:Y26">
    <cfRule type="cellIs" dxfId="1741" priority="79" operator="equal">
      <formula>"Muy Baja"</formula>
    </cfRule>
  </conditionalFormatting>
  <conditionalFormatting sqref="AA21:AA26">
    <cfRule type="cellIs" dxfId="1740" priority="80" operator="equal">
      <formula>"Catastrófico"</formula>
    </cfRule>
  </conditionalFormatting>
  <conditionalFormatting sqref="AA21:AA26">
    <cfRule type="cellIs" dxfId="1739" priority="81" operator="equal">
      <formula>"Mayor"</formula>
    </cfRule>
  </conditionalFormatting>
  <conditionalFormatting sqref="AA21:AA26">
    <cfRule type="cellIs" dxfId="1738" priority="82" operator="equal">
      <formula>"Moderado"</formula>
    </cfRule>
  </conditionalFormatting>
  <conditionalFormatting sqref="AA21:AA26">
    <cfRule type="cellIs" dxfId="1737" priority="83" operator="equal">
      <formula>"Menor"</formula>
    </cfRule>
  </conditionalFormatting>
  <conditionalFormatting sqref="AA21:AA26">
    <cfRule type="cellIs" dxfId="1736" priority="84" operator="equal">
      <formula>"Leve"</formula>
    </cfRule>
  </conditionalFormatting>
  <conditionalFormatting sqref="AC21:AC26">
    <cfRule type="cellIs" dxfId="1735" priority="85" operator="equal">
      <formula>"Extremo"</formula>
    </cfRule>
  </conditionalFormatting>
  <conditionalFormatting sqref="AC21:AC26">
    <cfRule type="cellIs" dxfId="1734" priority="86" operator="equal">
      <formula>"Alto"</formula>
    </cfRule>
  </conditionalFormatting>
  <conditionalFormatting sqref="AC21:AC26">
    <cfRule type="cellIs" dxfId="1733" priority="87" operator="equal">
      <formula>"Moderado"</formula>
    </cfRule>
  </conditionalFormatting>
  <conditionalFormatting sqref="AC21:AC26">
    <cfRule type="cellIs" dxfId="1732" priority="88" operator="equal">
      <formula>"Bajo"</formula>
    </cfRule>
  </conditionalFormatting>
  <conditionalFormatting sqref="H27">
    <cfRule type="cellIs" dxfId="1731" priority="89" operator="equal">
      <formula>"Muy Alta"</formula>
    </cfRule>
  </conditionalFormatting>
  <conditionalFormatting sqref="H27">
    <cfRule type="cellIs" dxfId="1730" priority="90" operator="equal">
      <formula>"Alta"</formula>
    </cfRule>
  </conditionalFormatting>
  <conditionalFormatting sqref="H27">
    <cfRule type="cellIs" dxfId="1729" priority="91" operator="equal">
      <formula>"Media"</formula>
    </cfRule>
  </conditionalFormatting>
  <conditionalFormatting sqref="H27">
    <cfRule type="cellIs" dxfId="1728" priority="92" operator="equal">
      <formula>"Baja"</formula>
    </cfRule>
  </conditionalFormatting>
  <conditionalFormatting sqref="H27">
    <cfRule type="cellIs" dxfId="1727" priority="93" operator="equal">
      <formula>"Muy Baja"</formula>
    </cfRule>
  </conditionalFormatting>
  <conditionalFormatting sqref="N27">
    <cfRule type="cellIs" dxfId="1726" priority="94" operator="equal">
      <formula>"Extremo"</formula>
    </cfRule>
  </conditionalFormatting>
  <conditionalFormatting sqref="N27">
    <cfRule type="cellIs" dxfId="1725" priority="95" operator="equal">
      <formula>"Alto"</formula>
    </cfRule>
  </conditionalFormatting>
  <conditionalFormatting sqref="N27">
    <cfRule type="cellIs" dxfId="1724" priority="96" operator="equal">
      <formula>"Moderado"</formula>
    </cfRule>
  </conditionalFormatting>
  <conditionalFormatting sqref="N27">
    <cfRule type="cellIs" dxfId="1723" priority="97" operator="equal">
      <formula>"Bajo"</formula>
    </cfRule>
  </conditionalFormatting>
  <conditionalFormatting sqref="Y27:Y32">
    <cfRule type="cellIs" dxfId="1722" priority="98" operator="equal">
      <formula>"Muy Alta"</formula>
    </cfRule>
  </conditionalFormatting>
  <conditionalFormatting sqref="Y27:Y32">
    <cfRule type="cellIs" dxfId="1721" priority="99" operator="equal">
      <formula>"Alta"</formula>
    </cfRule>
  </conditionalFormatting>
  <conditionalFormatting sqref="Y27:Y32">
    <cfRule type="cellIs" dxfId="1720" priority="100" operator="equal">
      <formula>"Media"</formula>
    </cfRule>
  </conditionalFormatting>
  <conditionalFormatting sqref="Y27:Y32">
    <cfRule type="cellIs" dxfId="1719" priority="101" operator="equal">
      <formula>"Baja"</formula>
    </cfRule>
  </conditionalFormatting>
  <conditionalFormatting sqref="Y27:Y32">
    <cfRule type="cellIs" dxfId="1718" priority="102" operator="equal">
      <formula>"Muy Baja"</formula>
    </cfRule>
  </conditionalFormatting>
  <conditionalFormatting sqref="AA27:AA32">
    <cfRule type="cellIs" dxfId="1717" priority="103" operator="equal">
      <formula>"Catastrófico"</formula>
    </cfRule>
  </conditionalFormatting>
  <conditionalFormatting sqref="AA27:AA32">
    <cfRule type="cellIs" dxfId="1716" priority="104" operator="equal">
      <formula>"Mayor"</formula>
    </cfRule>
  </conditionalFormatting>
  <conditionalFormatting sqref="AA27:AA32">
    <cfRule type="cellIs" dxfId="1715" priority="105" operator="equal">
      <formula>"Moderado"</formula>
    </cfRule>
  </conditionalFormatting>
  <conditionalFormatting sqref="AA27:AA32">
    <cfRule type="cellIs" dxfId="1714" priority="106" operator="equal">
      <formula>"Menor"</formula>
    </cfRule>
  </conditionalFormatting>
  <conditionalFormatting sqref="AA27:AA32">
    <cfRule type="cellIs" dxfId="1713" priority="107" operator="equal">
      <formula>"Leve"</formula>
    </cfRule>
  </conditionalFormatting>
  <conditionalFormatting sqref="AC27:AC32">
    <cfRule type="cellIs" dxfId="1712" priority="108" operator="equal">
      <formula>"Extremo"</formula>
    </cfRule>
  </conditionalFormatting>
  <conditionalFormatting sqref="AC27:AC32">
    <cfRule type="cellIs" dxfId="1711" priority="109" operator="equal">
      <formula>"Alto"</formula>
    </cfRule>
  </conditionalFormatting>
  <conditionalFormatting sqref="AC27:AC32">
    <cfRule type="cellIs" dxfId="1710" priority="110" operator="equal">
      <formula>"Moderado"</formula>
    </cfRule>
  </conditionalFormatting>
  <conditionalFormatting sqref="AC27:AC32">
    <cfRule type="cellIs" dxfId="1709" priority="111" operator="equal">
      <formula>"Bajo"</formula>
    </cfRule>
  </conditionalFormatting>
  <conditionalFormatting sqref="H33">
    <cfRule type="cellIs" dxfId="1708" priority="112" operator="equal">
      <formula>"Muy Alta"</formula>
    </cfRule>
  </conditionalFormatting>
  <conditionalFormatting sqref="H33">
    <cfRule type="cellIs" dxfId="1707" priority="113" operator="equal">
      <formula>"Alta"</formula>
    </cfRule>
  </conditionalFormatting>
  <conditionalFormatting sqref="H33">
    <cfRule type="cellIs" dxfId="1706" priority="114" operator="equal">
      <formula>"Media"</formula>
    </cfRule>
  </conditionalFormatting>
  <conditionalFormatting sqref="H33">
    <cfRule type="cellIs" dxfId="1705" priority="115" operator="equal">
      <formula>"Baja"</formula>
    </cfRule>
  </conditionalFormatting>
  <conditionalFormatting sqref="H33">
    <cfRule type="cellIs" dxfId="1704" priority="116" operator="equal">
      <formula>"Muy Baja"</formula>
    </cfRule>
  </conditionalFormatting>
  <conditionalFormatting sqref="N33">
    <cfRule type="cellIs" dxfId="1703" priority="117" operator="equal">
      <formula>"Extremo"</formula>
    </cfRule>
  </conditionalFormatting>
  <conditionalFormatting sqref="N33">
    <cfRule type="cellIs" dxfId="1702" priority="118" operator="equal">
      <formula>"Alto"</formula>
    </cfRule>
  </conditionalFormatting>
  <conditionalFormatting sqref="N33">
    <cfRule type="cellIs" dxfId="1701" priority="119" operator="equal">
      <formula>"Moderado"</formula>
    </cfRule>
  </conditionalFormatting>
  <conditionalFormatting sqref="N33">
    <cfRule type="cellIs" dxfId="1700" priority="120" operator="equal">
      <formula>"Bajo"</formula>
    </cfRule>
  </conditionalFormatting>
  <conditionalFormatting sqref="Y33:Y38">
    <cfRule type="cellIs" dxfId="1699" priority="121" operator="equal">
      <formula>"Muy Alta"</formula>
    </cfRule>
  </conditionalFormatting>
  <conditionalFormatting sqref="Y33:Y38">
    <cfRule type="cellIs" dxfId="1698" priority="122" operator="equal">
      <formula>"Alta"</formula>
    </cfRule>
  </conditionalFormatting>
  <conditionalFormatting sqref="Y33:Y38">
    <cfRule type="cellIs" dxfId="1697" priority="123" operator="equal">
      <formula>"Media"</formula>
    </cfRule>
  </conditionalFormatting>
  <conditionalFormatting sqref="Y33:Y38">
    <cfRule type="cellIs" dxfId="1696" priority="124" operator="equal">
      <formula>"Baja"</formula>
    </cfRule>
  </conditionalFormatting>
  <conditionalFormatting sqref="Y33:Y38">
    <cfRule type="cellIs" dxfId="1695" priority="125" operator="equal">
      <formula>"Muy Baja"</formula>
    </cfRule>
  </conditionalFormatting>
  <conditionalFormatting sqref="AA33:AA38">
    <cfRule type="cellIs" dxfId="1694" priority="126" operator="equal">
      <formula>"Catastrófico"</formula>
    </cfRule>
  </conditionalFormatting>
  <conditionalFormatting sqref="AA33:AA38">
    <cfRule type="cellIs" dxfId="1693" priority="127" operator="equal">
      <formula>"Mayor"</formula>
    </cfRule>
  </conditionalFormatting>
  <conditionalFormatting sqref="AA33:AA38">
    <cfRule type="cellIs" dxfId="1692" priority="128" operator="equal">
      <formula>"Moderado"</formula>
    </cfRule>
  </conditionalFormatting>
  <conditionalFormatting sqref="AA33:AA38">
    <cfRule type="cellIs" dxfId="1691" priority="129" operator="equal">
      <formula>"Menor"</formula>
    </cfRule>
  </conditionalFormatting>
  <conditionalFormatting sqref="AA33:AA38">
    <cfRule type="cellIs" dxfId="1690" priority="130" operator="equal">
      <formula>"Leve"</formula>
    </cfRule>
  </conditionalFormatting>
  <conditionalFormatting sqref="AC33:AC38">
    <cfRule type="cellIs" dxfId="1689" priority="131" operator="equal">
      <formula>"Extremo"</formula>
    </cfRule>
  </conditionalFormatting>
  <conditionalFormatting sqref="AC33:AC38">
    <cfRule type="cellIs" dxfId="1688" priority="132" operator="equal">
      <formula>"Alto"</formula>
    </cfRule>
  </conditionalFormatting>
  <conditionalFormatting sqref="AC33:AC38">
    <cfRule type="cellIs" dxfId="1687" priority="133" operator="equal">
      <formula>"Moderado"</formula>
    </cfRule>
  </conditionalFormatting>
  <conditionalFormatting sqref="AC33:AC38">
    <cfRule type="cellIs" dxfId="1686" priority="134" operator="equal">
      <formula>"Bajo"</formula>
    </cfRule>
  </conditionalFormatting>
  <conditionalFormatting sqref="H39">
    <cfRule type="cellIs" dxfId="1685" priority="135" operator="equal">
      <formula>"Muy Alta"</formula>
    </cfRule>
  </conditionalFormatting>
  <conditionalFormatting sqref="H39">
    <cfRule type="cellIs" dxfId="1684" priority="136" operator="equal">
      <formula>"Alta"</formula>
    </cfRule>
  </conditionalFormatting>
  <conditionalFormatting sqref="H39">
    <cfRule type="cellIs" dxfId="1683" priority="137" operator="equal">
      <formula>"Media"</formula>
    </cfRule>
  </conditionalFormatting>
  <conditionalFormatting sqref="H39">
    <cfRule type="cellIs" dxfId="1682" priority="138" operator="equal">
      <formula>"Baja"</formula>
    </cfRule>
  </conditionalFormatting>
  <conditionalFormatting sqref="H39">
    <cfRule type="cellIs" dxfId="1681" priority="139" operator="equal">
      <formula>"Muy Baja"</formula>
    </cfRule>
  </conditionalFormatting>
  <conditionalFormatting sqref="N39">
    <cfRule type="cellIs" dxfId="1680" priority="140" operator="equal">
      <formula>"Extremo"</formula>
    </cfRule>
  </conditionalFormatting>
  <conditionalFormatting sqref="N39">
    <cfRule type="cellIs" dxfId="1679" priority="141" operator="equal">
      <formula>"Alto"</formula>
    </cfRule>
  </conditionalFormatting>
  <conditionalFormatting sqref="N39">
    <cfRule type="cellIs" dxfId="1678" priority="142" operator="equal">
      <formula>"Moderado"</formula>
    </cfRule>
  </conditionalFormatting>
  <conditionalFormatting sqref="N39">
    <cfRule type="cellIs" dxfId="1677" priority="143" operator="equal">
      <formula>"Bajo"</formula>
    </cfRule>
  </conditionalFormatting>
  <conditionalFormatting sqref="Y39:Y44">
    <cfRule type="cellIs" dxfId="1676" priority="144" operator="equal">
      <formula>"Muy Alta"</formula>
    </cfRule>
  </conditionalFormatting>
  <conditionalFormatting sqref="Y39:Y44">
    <cfRule type="cellIs" dxfId="1675" priority="145" operator="equal">
      <formula>"Alta"</formula>
    </cfRule>
  </conditionalFormatting>
  <conditionalFormatting sqref="Y39:Y44">
    <cfRule type="cellIs" dxfId="1674" priority="146" operator="equal">
      <formula>"Media"</formula>
    </cfRule>
  </conditionalFormatting>
  <conditionalFormatting sqref="Y39:Y44">
    <cfRule type="cellIs" dxfId="1673" priority="147" operator="equal">
      <formula>"Baja"</formula>
    </cfRule>
  </conditionalFormatting>
  <conditionalFormatting sqref="Y39:Y44">
    <cfRule type="cellIs" dxfId="1672" priority="148" operator="equal">
      <formula>"Muy Baja"</formula>
    </cfRule>
  </conditionalFormatting>
  <conditionalFormatting sqref="AA39:AA44">
    <cfRule type="cellIs" dxfId="1671" priority="149" operator="equal">
      <formula>"Catastrófico"</formula>
    </cfRule>
  </conditionalFormatting>
  <conditionalFormatting sqref="AA39:AA44">
    <cfRule type="cellIs" dxfId="1670" priority="150" operator="equal">
      <formula>"Mayor"</formula>
    </cfRule>
  </conditionalFormatting>
  <conditionalFormatting sqref="AA39:AA44">
    <cfRule type="cellIs" dxfId="1669" priority="151" operator="equal">
      <formula>"Moderado"</formula>
    </cfRule>
  </conditionalFormatting>
  <conditionalFormatting sqref="AA39:AA44">
    <cfRule type="cellIs" dxfId="1668" priority="152" operator="equal">
      <formula>"Menor"</formula>
    </cfRule>
  </conditionalFormatting>
  <conditionalFormatting sqref="AA39:AA44">
    <cfRule type="cellIs" dxfId="1667" priority="153" operator="equal">
      <formula>"Leve"</formula>
    </cfRule>
  </conditionalFormatting>
  <conditionalFormatting sqref="AC39:AC44">
    <cfRule type="cellIs" dxfId="1666" priority="154" operator="equal">
      <formula>"Extremo"</formula>
    </cfRule>
  </conditionalFormatting>
  <conditionalFormatting sqref="AC39:AC44">
    <cfRule type="cellIs" dxfId="1665" priority="155" operator="equal">
      <formula>"Alto"</formula>
    </cfRule>
  </conditionalFormatting>
  <conditionalFormatting sqref="AC39:AC44">
    <cfRule type="cellIs" dxfId="1664" priority="156" operator="equal">
      <formula>"Moderado"</formula>
    </cfRule>
  </conditionalFormatting>
  <conditionalFormatting sqref="AC39:AC44">
    <cfRule type="cellIs" dxfId="1663" priority="157" operator="equal">
      <formula>"Bajo"</formula>
    </cfRule>
  </conditionalFormatting>
  <conditionalFormatting sqref="H45">
    <cfRule type="cellIs" dxfId="1662" priority="158" operator="equal">
      <formula>"Muy Alta"</formula>
    </cfRule>
  </conditionalFormatting>
  <conditionalFormatting sqref="H45">
    <cfRule type="cellIs" dxfId="1661" priority="159" operator="equal">
      <formula>"Alta"</formula>
    </cfRule>
  </conditionalFormatting>
  <conditionalFormatting sqref="H45">
    <cfRule type="cellIs" dxfId="1660" priority="160" operator="equal">
      <formula>"Media"</formula>
    </cfRule>
  </conditionalFormatting>
  <conditionalFormatting sqref="H45">
    <cfRule type="cellIs" dxfId="1659" priority="161" operator="equal">
      <formula>"Baja"</formula>
    </cfRule>
  </conditionalFormatting>
  <conditionalFormatting sqref="H45">
    <cfRule type="cellIs" dxfId="1658" priority="162" operator="equal">
      <formula>"Muy Baja"</formula>
    </cfRule>
  </conditionalFormatting>
  <conditionalFormatting sqref="N45">
    <cfRule type="cellIs" dxfId="1657" priority="163" operator="equal">
      <formula>"Extremo"</formula>
    </cfRule>
  </conditionalFormatting>
  <conditionalFormatting sqref="N45">
    <cfRule type="cellIs" dxfId="1656" priority="164" operator="equal">
      <formula>"Alto"</formula>
    </cfRule>
  </conditionalFormatting>
  <conditionalFormatting sqref="N45">
    <cfRule type="cellIs" dxfId="1655" priority="165" operator="equal">
      <formula>"Moderado"</formula>
    </cfRule>
  </conditionalFormatting>
  <conditionalFormatting sqref="N45">
    <cfRule type="cellIs" dxfId="1654" priority="166" operator="equal">
      <formula>"Bajo"</formula>
    </cfRule>
  </conditionalFormatting>
  <conditionalFormatting sqref="Y45:Y50">
    <cfRule type="cellIs" dxfId="1653" priority="167" operator="equal">
      <formula>"Muy Alta"</formula>
    </cfRule>
  </conditionalFormatting>
  <conditionalFormatting sqref="Y45:Y50">
    <cfRule type="cellIs" dxfId="1652" priority="168" operator="equal">
      <formula>"Alta"</formula>
    </cfRule>
  </conditionalFormatting>
  <conditionalFormatting sqref="Y45:Y50">
    <cfRule type="cellIs" dxfId="1651" priority="169" operator="equal">
      <formula>"Media"</formula>
    </cfRule>
  </conditionalFormatting>
  <conditionalFormatting sqref="Y45:Y50">
    <cfRule type="cellIs" dxfId="1650" priority="170" operator="equal">
      <formula>"Baja"</formula>
    </cfRule>
  </conditionalFormatting>
  <conditionalFormatting sqref="Y45:Y50">
    <cfRule type="cellIs" dxfId="1649" priority="171" operator="equal">
      <formula>"Muy Baja"</formula>
    </cfRule>
  </conditionalFormatting>
  <conditionalFormatting sqref="AA45:AA50">
    <cfRule type="cellIs" dxfId="1648" priority="172" operator="equal">
      <formula>"Catastrófico"</formula>
    </cfRule>
  </conditionalFormatting>
  <conditionalFormatting sqref="AA45:AA50">
    <cfRule type="cellIs" dxfId="1647" priority="173" operator="equal">
      <formula>"Mayor"</formula>
    </cfRule>
  </conditionalFormatting>
  <conditionalFormatting sqref="AA45:AA50">
    <cfRule type="cellIs" dxfId="1646" priority="174" operator="equal">
      <formula>"Moderado"</formula>
    </cfRule>
  </conditionalFormatting>
  <conditionalFormatting sqref="AA45:AA50">
    <cfRule type="cellIs" dxfId="1645" priority="175" operator="equal">
      <formula>"Menor"</formula>
    </cfRule>
  </conditionalFormatting>
  <conditionalFormatting sqref="AA45:AA50">
    <cfRule type="cellIs" dxfId="1644" priority="176" operator="equal">
      <formula>"Leve"</formula>
    </cfRule>
  </conditionalFormatting>
  <conditionalFormatting sqref="AC45:AC50">
    <cfRule type="cellIs" dxfId="1643" priority="177" operator="equal">
      <formula>"Extremo"</formula>
    </cfRule>
  </conditionalFormatting>
  <conditionalFormatting sqref="AC45:AC50">
    <cfRule type="cellIs" dxfId="1642" priority="178" operator="equal">
      <formula>"Alto"</formula>
    </cfRule>
  </conditionalFormatting>
  <conditionalFormatting sqref="AC45:AC50">
    <cfRule type="cellIs" dxfId="1641" priority="179" operator="equal">
      <formula>"Moderado"</formula>
    </cfRule>
  </conditionalFormatting>
  <conditionalFormatting sqref="AC45:AC50">
    <cfRule type="cellIs" dxfId="1640" priority="180" operator="equal">
      <formula>"Bajo"</formula>
    </cfRule>
  </conditionalFormatting>
  <conditionalFormatting sqref="N51">
    <cfRule type="cellIs" dxfId="1639" priority="181" operator="equal">
      <formula>"Extremo"</formula>
    </cfRule>
  </conditionalFormatting>
  <conditionalFormatting sqref="N51">
    <cfRule type="cellIs" dxfId="1638" priority="182" operator="equal">
      <formula>"Alto"</formula>
    </cfRule>
  </conditionalFormatting>
  <conditionalFormatting sqref="N51">
    <cfRule type="cellIs" dxfId="1637" priority="183" operator="equal">
      <formula>"Moderado"</formula>
    </cfRule>
  </conditionalFormatting>
  <conditionalFormatting sqref="N51">
    <cfRule type="cellIs" dxfId="1636" priority="184" operator="equal">
      <formula>"Bajo"</formula>
    </cfRule>
  </conditionalFormatting>
  <conditionalFormatting sqref="Y51:Y56">
    <cfRule type="cellIs" dxfId="1635" priority="185" operator="equal">
      <formula>"Muy Alta"</formula>
    </cfRule>
  </conditionalFormatting>
  <conditionalFormatting sqref="Y51:Y56">
    <cfRule type="cellIs" dxfId="1634" priority="186" operator="equal">
      <formula>"Alta"</formula>
    </cfRule>
  </conditionalFormatting>
  <conditionalFormatting sqref="Y51:Y56">
    <cfRule type="cellIs" dxfId="1633" priority="187" operator="equal">
      <formula>"Media"</formula>
    </cfRule>
  </conditionalFormatting>
  <conditionalFormatting sqref="Y51:Y56">
    <cfRule type="cellIs" dxfId="1632" priority="188" operator="equal">
      <formula>"Baja"</formula>
    </cfRule>
  </conditionalFormatting>
  <conditionalFormatting sqref="Y51:Y56">
    <cfRule type="cellIs" dxfId="1631" priority="189" operator="equal">
      <formula>"Muy Baja"</formula>
    </cfRule>
  </conditionalFormatting>
  <conditionalFormatting sqref="AA51:AA56">
    <cfRule type="cellIs" dxfId="1630" priority="190" operator="equal">
      <formula>"Catastrófico"</formula>
    </cfRule>
  </conditionalFormatting>
  <conditionalFormatting sqref="AA51:AA56">
    <cfRule type="cellIs" dxfId="1629" priority="191" operator="equal">
      <formula>"Mayor"</formula>
    </cfRule>
  </conditionalFormatting>
  <conditionalFormatting sqref="AA51:AA56">
    <cfRule type="cellIs" dxfId="1628" priority="192" operator="equal">
      <formula>"Moderado"</formula>
    </cfRule>
  </conditionalFormatting>
  <conditionalFormatting sqref="AA51:AA56">
    <cfRule type="cellIs" dxfId="1627" priority="193" operator="equal">
      <formula>"Menor"</formula>
    </cfRule>
  </conditionalFormatting>
  <conditionalFormatting sqref="AA51:AA56">
    <cfRule type="cellIs" dxfId="1626" priority="194" operator="equal">
      <formula>"Leve"</formula>
    </cfRule>
  </conditionalFormatting>
  <conditionalFormatting sqref="AC51:AC56">
    <cfRule type="cellIs" dxfId="1625" priority="195" operator="equal">
      <formula>"Extremo"</formula>
    </cfRule>
  </conditionalFormatting>
  <conditionalFormatting sqref="AC51:AC56">
    <cfRule type="cellIs" dxfId="1624" priority="196" operator="equal">
      <formula>"Alto"</formula>
    </cfRule>
  </conditionalFormatting>
  <conditionalFormatting sqref="AC51:AC56">
    <cfRule type="cellIs" dxfId="1623" priority="197" operator="equal">
      <formula>"Moderado"</formula>
    </cfRule>
  </conditionalFormatting>
  <conditionalFormatting sqref="AC51:AC56">
    <cfRule type="cellIs" dxfId="1622" priority="198" operator="equal">
      <formula>"Bajo"</formula>
    </cfRule>
  </conditionalFormatting>
  <conditionalFormatting sqref="H57">
    <cfRule type="cellIs" dxfId="1621" priority="199" operator="equal">
      <formula>"Muy Alta"</formula>
    </cfRule>
  </conditionalFormatting>
  <conditionalFormatting sqref="H57">
    <cfRule type="cellIs" dxfId="1620" priority="200" operator="equal">
      <formula>"Alta"</formula>
    </cfRule>
  </conditionalFormatting>
  <conditionalFormatting sqref="H57">
    <cfRule type="cellIs" dxfId="1619" priority="201" operator="equal">
      <formula>"Media"</formula>
    </cfRule>
  </conditionalFormatting>
  <conditionalFormatting sqref="H57">
    <cfRule type="cellIs" dxfId="1618" priority="202" operator="equal">
      <formula>"Baja"</formula>
    </cfRule>
  </conditionalFormatting>
  <conditionalFormatting sqref="H57">
    <cfRule type="cellIs" dxfId="1617" priority="203" operator="equal">
      <formula>"Muy Baja"</formula>
    </cfRule>
  </conditionalFormatting>
  <conditionalFormatting sqref="N57">
    <cfRule type="cellIs" dxfId="1616" priority="204" operator="equal">
      <formula>"Extremo"</formula>
    </cfRule>
  </conditionalFormatting>
  <conditionalFormatting sqref="N57">
    <cfRule type="cellIs" dxfId="1615" priority="205" operator="equal">
      <formula>"Alto"</formula>
    </cfRule>
  </conditionalFormatting>
  <conditionalFormatting sqref="N57">
    <cfRule type="cellIs" dxfId="1614" priority="206" operator="equal">
      <formula>"Moderado"</formula>
    </cfRule>
  </conditionalFormatting>
  <conditionalFormatting sqref="N57">
    <cfRule type="cellIs" dxfId="1613" priority="207" operator="equal">
      <formula>"Bajo"</formula>
    </cfRule>
  </conditionalFormatting>
  <conditionalFormatting sqref="Y57:Y62">
    <cfRule type="cellIs" dxfId="1612" priority="208" operator="equal">
      <formula>"Muy Alta"</formula>
    </cfRule>
  </conditionalFormatting>
  <conditionalFormatting sqref="Y57:Y62">
    <cfRule type="cellIs" dxfId="1611" priority="209" operator="equal">
      <formula>"Alta"</formula>
    </cfRule>
  </conditionalFormatting>
  <conditionalFormatting sqref="Y57:Y62">
    <cfRule type="cellIs" dxfId="1610" priority="210" operator="equal">
      <formula>"Media"</formula>
    </cfRule>
  </conditionalFormatting>
  <conditionalFormatting sqref="Y57:Y62">
    <cfRule type="cellIs" dxfId="1609" priority="211" operator="equal">
      <formula>"Baja"</formula>
    </cfRule>
  </conditionalFormatting>
  <conditionalFormatting sqref="Y57:Y62">
    <cfRule type="cellIs" dxfId="1608" priority="212" operator="equal">
      <formula>"Muy Baja"</formula>
    </cfRule>
  </conditionalFormatting>
  <conditionalFormatting sqref="AA57:AA62">
    <cfRule type="cellIs" dxfId="1607" priority="213" operator="equal">
      <formula>"Catastrófico"</formula>
    </cfRule>
  </conditionalFormatting>
  <conditionalFormatting sqref="AA57:AA62">
    <cfRule type="cellIs" dxfId="1606" priority="214" operator="equal">
      <formula>"Mayor"</formula>
    </cfRule>
  </conditionalFormatting>
  <conditionalFormatting sqref="AA57:AA62">
    <cfRule type="cellIs" dxfId="1605" priority="215" operator="equal">
      <formula>"Moderado"</formula>
    </cfRule>
  </conditionalFormatting>
  <conditionalFormatting sqref="AA57:AA62">
    <cfRule type="cellIs" dxfId="1604" priority="216" operator="equal">
      <formula>"Menor"</formula>
    </cfRule>
  </conditionalFormatting>
  <conditionalFormatting sqref="AA57:AA62">
    <cfRule type="cellIs" dxfId="1603" priority="217" operator="equal">
      <formula>"Leve"</formula>
    </cfRule>
  </conditionalFormatting>
  <conditionalFormatting sqref="AC57:AC62">
    <cfRule type="cellIs" dxfId="1602" priority="218" operator="equal">
      <formula>"Extremo"</formula>
    </cfRule>
  </conditionalFormatting>
  <conditionalFormatting sqref="AC57:AC62">
    <cfRule type="cellIs" dxfId="1601" priority="219" operator="equal">
      <formula>"Alto"</formula>
    </cfRule>
  </conditionalFormatting>
  <conditionalFormatting sqref="AC57:AC62">
    <cfRule type="cellIs" dxfId="1600" priority="220" operator="equal">
      <formula>"Moderado"</formula>
    </cfRule>
  </conditionalFormatting>
  <conditionalFormatting sqref="AC57:AC62">
    <cfRule type="cellIs" dxfId="1599" priority="221" operator="equal">
      <formula>"Bajo"</formula>
    </cfRule>
  </conditionalFormatting>
  <conditionalFormatting sqref="K10:K62">
    <cfRule type="containsText" dxfId="1598" priority="222" operator="containsText" text="❌">
      <formula>NOT(ISERROR(SEARCH(("❌"),(K10))))</formula>
    </cfRule>
  </conditionalFormatting>
  <conditionalFormatting sqref="Y13">
    <cfRule type="cellIs" dxfId="1597" priority="15" operator="equal">
      <formula>"Muy Alta"</formula>
    </cfRule>
  </conditionalFormatting>
  <conditionalFormatting sqref="Y13">
    <cfRule type="cellIs" dxfId="1596" priority="16" operator="equal">
      <formula>"Alta"</formula>
    </cfRule>
  </conditionalFormatting>
  <conditionalFormatting sqref="Y13">
    <cfRule type="cellIs" dxfId="1595" priority="17" operator="equal">
      <formula>"Media"</formula>
    </cfRule>
  </conditionalFormatting>
  <conditionalFormatting sqref="Y13">
    <cfRule type="cellIs" dxfId="1594" priority="18" operator="equal">
      <formula>"Baja"</formula>
    </cfRule>
  </conditionalFormatting>
  <conditionalFormatting sqref="Y13">
    <cfRule type="cellIs" dxfId="1593" priority="19" operator="equal">
      <formula>"Muy Baja"</formula>
    </cfRule>
  </conditionalFormatting>
  <conditionalFormatting sqref="AA13">
    <cfRule type="cellIs" dxfId="1592" priority="10" operator="equal">
      <formula>"Catastrófico"</formula>
    </cfRule>
  </conditionalFormatting>
  <conditionalFormatting sqref="AA13">
    <cfRule type="cellIs" dxfId="1591" priority="11" operator="equal">
      <formula>"Mayor"</formula>
    </cfRule>
  </conditionalFormatting>
  <conditionalFormatting sqref="AA13">
    <cfRule type="cellIs" dxfId="1590" priority="12" operator="equal">
      <formula>"Moderado"</formula>
    </cfRule>
  </conditionalFormatting>
  <conditionalFormatting sqref="AA13">
    <cfRule type="cellIs" dxfId="1589" priority="13" operator="equal">
      <formula>"Menor"</formula>
    </cfRule>
  </conditionalFormatting>
  <conditionalFormatting sqref="AA13">
    <cfRule type="cellIs" dxfId="1588" priority="14" operator="equal">
      <formula>"Leve"</formula>
    </cfRule>
  </conditionalFormatting>
  <conditionalFormatting sqref="AC13">
    <cfRule type="cellIs" dxfId="1587" priority="6" operator="equal">
      <formula>"Extremo"</formula>
    </cfRule>
  </conditionalFormatting>
  <conditionalFormatting sqref="AC13">
    <cfRule type="cellIs" dxfId="1586" priority="7" operator="equal">
      <formula>"Alto"</formula>
    </cfRule>
  </conditionalFormatting>
  <conditionalFormatting sqref="AC13">
    <cfRule type="cellIs" dxfId="1585" priority="8" operator="equal">
      <formula>"Moderado"</formula>
    </cfRule>
  </conditionalFormatting>
  <conditionalFormatting sqref="AC13">
    <cfRule type="cellIs" dxfId="1584" priority="9" operator="equal">
      <formula>"Bajo"</formula>
    </cfRule>
  </conditionalFormatting>
  <conditionalFormatting sqref="Y14">
    <cfRule type="cellIs" dxfId="1583" priority="1" operator="equal">
      <formula>"Muy Alta"</formula>
    </cfRule>
  </conditionalFormatting>
  <conditionalFormatting sqref="Y14">
    <cfRule type="cellIs" dxfId="1582" priority="2" operator="equal">
      <formula>"Alta"</formula>
    </cfRule>
  </conditionalFormatting>
  <conditionalFormatting sqref="Y14">
    <cfRule type="cellIs" dxfId="1581" priority="3" operator="equal">
      <formula>"Media"</formula>
    </cfRule>
  </conditionalFormatting>
  <conditionalFormatting sqref="Y14">
    <cfRule type="cellIs" dxfId="1580" priority="4" operator="equal">
      <formula>"Baja"</formula>
    </cfRule>
  </conditionalFormatting>
  <conditionalFormatting sqref="Y14">
    <cfRule type="cellIs" dxfId="1579" priority="5" operator="equal">
      <formula>"Muy Baja"</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5">
        <x14:dataValidation type="list" allowBlank="1" showErrorMessage="1">
          <x14:formula1>
            <xm:f>'F:\ESCRITORIO\respaldo\anticorrupción\2023\mapas de riesgos por procesos\[1. Matriz_mapa_riesgos_final_agosto.xlsx]Tabla Valoración controles'!#REF!</xm:f>
          </x14:formula1>
          <xm:sqref>W10:W62</xm:sqref>
        </x14:dataValidation>
        <x14:dataValidation type="list" allowBlank="1" showErrorMessage="1">
          <x14:formula1>
            <xm:f>'F:\ESCRITORIO\respaldo\anticorrupción\2023\mapas de riesgos por procesos\[1. Matriz_mapa_riesgos_final_agosto.xlsx]Tabla Valoración controles'!#REF!</xm:f>
          </x14:formula1>
          <xm:sqref>S10:S62</xm:sqref>
        </x14:dataValidation>
        <x14:dataValidation type="list" allowBlank="1" showErrorMessage="1">
          <x14:formula1>
            <xm:f>'F:\ESCRITORIO\respaldo\anticorrupción\2023\mapas de riesgos por procesos\[1. Matriz_mapa_riesgos_final_agosto.xlsx]Tabla Valoración controles'!#REF!</xm:f>
          </x14:formula1>
          <xm:sqref>V10:V62</xm:sqref>
        </x14:dataValidation>
        <x14:dataValidation type="list" allowBlank="1" showErrorMessage="1">
          <x14:formula1>
            <xm:f>'F:\ESCRITORIO\respaldo\anticorrupción\2023\mapas de riesgos por procesos\[1. Matriz_mapa_riesgos_final_agosto.xlsx]Opciones Tratamiento'!#REF!</xm:f>
          </x14:formula1>
          <xm:sqref>AD10:AD62</xm:sqref>
        </x14:dataValidation>
        <x14:dataValidation type="custom" allowBlank="1" showInputMessage="1" showErrorMessage="1" prompt="Recuerde que las acciones se generan bajo la medida de mitigar el riesgo">
          <x14:formula1>
            <xm:f>IF(OR(AD10='F:\ESCRITORIO\respaldo\anticorrupción\2023\mapas de riesgos por procesos\[1. Matriz_mapa_riesgos_final_agosto.xlsx]Opciones Tratamiento'!#REF!,AD10='F:\ESCRITORIO\respaldo\anticorrupción\2023\mapas de riesgos por procesos\[1. Matriz_mapa_riesgos_final_agosto.xlsx]Opciones Tratamiento'!#REF!,AD10='F:\ESCRITORIO\respaldo\anticorrupción\2023\mapas de riesgos por procesos\[1. Matriz_mapa_riesgos_final_agosto.xlsx]Opciones Tratamiento'!#REF!),ISBLANK(AD10),ISTEXT(AD10))</xm:f>
          </x14:formula1>
          <xm:sqref>AG10:AG62</xm:sqref>
        </x14:dataValidation>
        <x14:dataValidation type="list" allowBlank="1" showErrorMessage="1">
          <x14:formula1>
            <xm:f>'F:\ESCRITORIO\respaldo\anticorrupción\2023\mapas de riesgos por procesos\[1. Matriz_mapa_riesgos_final_agosto.xlsx]Tabla Valoración controles'!#REF!</xm:f>
          </x14:formula1>
          <xm:sqref>U10:U62</xm:sqref>
        </x14:dataValidation>
        <x14:dataValidation type="custom" allowBlank="1" showInputMessage="1" showErrorMessage="1" prompt="Recuerde que las acciones se generan bajo la medida de mitigar el riesgo">
          <x14:formula1>
            <xm:f>IF(OR(AD10='F:\ESCRITORIO\respaldo\anticorrupción\2023\mapas de riesgos por procesos\[1. Matriz_mapa_riesgos_final_agosto.xlsx]Opciones Tratamiento'!#REF!,AD10='F:\ESCRITORIO\respaldo\anticorrupción\2023\mapas de riesgos por procesos\[1. Matriz_mapa_riesgos_final_agosto.xlsx]Opciones Tratamiento'!#REF!,AD10='F:\ESCRITORIO\respaldo\anticorrupción\2023\mapas de riesgos por procesos\[1. Matriz_mapa_riesgos_final_agosto.xlsx]Opciones Tratamiento'!#REF!),ISBLANK(AD10),ISTEXT(AD10))</xm:f>
          </x14:formula1>
          <xm:sqref>AE10:AE62</xm:sqref>
        </x14:dataValidation>
        <x14:dataValidation type="custom" allowBlank="1" showInputMessage="1" showErrorMessage="1" prompt="Recuerde que las acciones se generan bajo la medida de mitigar el riesgo">
          <x14:formula1>
            <xm:f>IF(OR(AD10='F:\ESCRITORIO\respaldo\anticorrupción\2023\mapas de riesgos por procesos\[1. Matriz_mapa_riesgos_final_agosto.xlsx]Opciones Tratamiento'!#REF!,AD10='F:\ESCRITORIO\respaldo\anticorrupción\2023\mapas de riesgos por procesos\[1. Matriz_mapa_riesgos_final_agosto.xlsx]Opciones Tratamiento'!#REF!,AD10='F:\ESCRITORIO\respaldo\anticorrupción\2023\mapas de riesgos por procesos\[1. Matriz_mapa_riesgos_final_agosto.xlsx]Opciones Tratamiento'!#REF!),ISBLANK(AD10),ISTEXT(AD10))</xm:f>
          </x14:formula1>
          <xm:sqref>AF10:AF62</xm:sqref>
        </x14:dataValidation>
        <x14:dataValidation type="list" allowBlank="1" showErrorMessage="1">
          <x14:formula1>
            <xm:f>'F:\ESCRITORIO\respaldo\anticorrupción\2023\mapas de riesgos por procesos\[1. Matriz_mapa_riesgos_final_agosto.xlsx]Tabla Valoración controles'!#REF!</xm:f>
          </x14:formula1>
          <xm:sqref>R10:R62</xm:sqref>
        </x14:dataValidation>
        <x14:dataValidation type="custom" allowBlank="1" showInputMessage="1" showErrorMessage="1" prompt="Recuerde que las acciones se generan bajo la medida de mitigar el riesgo">
          <x14:formula1>
            <xm:f>IF(OR(AD10='F:\ESCRITORIO\respaldo\anticorrupción\2023\mapas de riesgos por procesos\[1. Matriz_mapa_riesgos_final_agosto.xlsx]Opciones Tratamiento'!#REF!,AD10='F:\ESCRITORIO\respaldo\anticorrupción\2023\mapas de riesgos por procesos\[1. Matriz_mapa_riesgos_final_agosto.xlsx]Opciones Tratamiento'!#REF!,AD10='F:\ESCRITORIO\respaldo\anticorrupción\2023\mapas de riesgos por procesos\[1. Matriz_mapa_riesgos_final_agosto.xlsx]Opciones Tratamiento'!#REF!),ISBLANK(AD10),ISTEXT(AD10))</xm:f>
          </x14:formula1>
          <xm:sqref>AI10:AI62</xm:sqref>
        </x14:dataValidation>
        <x14:dataValidation type="custom" allowBlank="1" showInputMessage="1" showErrorMessage="1" prompt="Recuerde que las acciones se generan bajo la medida de mitigar el riesgo">
          <x14:formula1>
            <xm:f>IF(OR(AD10='F:\ESCRITORIO\respaldo\anticorrupción\2023\mapas de riesgos por procesos\[1. Matriz_mapa_riesgos_final_agosto.xlsx]Opciones Tratamiento'!#REF!,AD10='F:\ESCRITORIO\respaldo\anticorrupción\2023\mapas de riesgos por procesos\[1. Matriz_mapa_riesgos_final_agosto.xlsx]Opciones Tratamiento'!#REF!,AD10='F:\ESCRITORIO\respaldo\anticorrupción\2023\mapas de riesgos por procesos\[1. Matriz_mapa_riesgos_final_agosto.xlsx]Opciones Tratamiento'!#REF!),ISBLANK(AD10),ISTEXT(AD10))</xm:f>
          </x14:formula1>
          <xm:sqref>AH10:AH62</xm:sqref>
        </x14:dataValidation>
        <x14:dataValidation type="list" allowBlank="1" showErrorMessage="1">
          <x14:formula1>
            <xm:f>'F:\ESCRITORIO\respaldo\anticorrupción\2023\mapas de riesgos por procesos\[1. Matriz_mapa_riesgos_final_agosto.xlsx]Opciones Tratamiento'!#REF!</xm:f>
          </x14:formula1>
          <xm:sqref>AJ15:AJ16 AJ18:AJ19 AJ21:AJ22 AJ24:AJ25 AJ27:AJ28 AJ30:AJ31 AJ33:AJ34 AJ36:AJ37 AJ39:AJ40 AJ42:AJ43 AJ45:AJ46 AJ48:AJ49 AJ51:AJ52 AJ54:AJ55 AJ57:AJ58 AJ60:AJ61 AJ10:AJ13</xm:sqref>
        </x14:dataValidation>
        <x14:dataValidation type="list" allowBlank="1" showErrorMessage="1">
          <x14:formula1>
            <xm:f>'F:\ESCRITORIO\respaldo\anticorrupción\2023\mapas de riesgos por procesos\[1. Matriz_mapa_riesgos_final_agosto.xlsx]Opciones Tratamiento'!#REF!</xm:f>
          </x14:formula1>
          <xm:sqref>F10 F13 F15 F21 F27 F33 F39 F45 F51 F57</xm:sqref>
        </x14:dataValidation>
        <x14:dataValidation type="list" allowBlank="1" showErrorMessage="1">
          <x14:formula1>
            <xm:f>'F:\ESCRITORIO\respaldo\anticorrupción\2023\mapas de riesgos por procesos\[1. Matriz_mapa_riesgos_final_agosto.xlsx]Tabla Impacto'!#REF!</xm:f>
          </x14:formula1>
          <xm:sqref>J10 J13 J15 J21 J27 J33 J39 J45 J51 J57</xm:sqref>
        </x14:dataValidation>
        <x14:dataValidation type="list" allowBlank="1" showErrorMessage="1">
          <x14:formula1>
            <xm:f>'F:\ESCRITORIO\respaldo\anticorrupción\2023\mapas de riesgos por procesos\[1. Matriz_mapa_riesgos_final_agosto.xlsx]Opciones Tratamiento'!#REF!</xm:f>
          </x14:formula1>
          <xm:sqref>B10 B13 B15 B21 B27 B33 B39 B45 B51 B57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95"/>
  <sheetViews>
    <sheetView workbookViewId="0">
      <selection activeCell="AG45" sqref="AG45:AH92"/>
    </sheetView>
  </sheetViews>
  <sheetFormatPr baseColWidth="10" defaultColWidth="11.42578125" defaultRowHeight="16.5" x14ac:dyDescent="0.3"/>
  <cols>
    <col min="1" max="1" width="4" style="39" bestFit="1" customWidth="1"/>
    <col min="2" max="2" width="67.85546875" style="39" customWidth="1"/>
    <col min="3" max="3" width="92.5703125" style="39" customWidth="1"/>
    <col min="4" max="4" width="41.7109375" style="39" customWidth="1"/>
    <col min="5" max="5" width="115.85546875" style="2" customWidth="1"/>
    <col min="6" max="6" width="55.5703125" style="40" customWidth="1"/>
    <col min="7" max="7" width="34.42578125" style="2" customWidth="1"/>
    <col min="8" max="8" width="30.5703125" style="2" customWidth="1"/>
    <col min="9" max="9" width="28.42578125" style="2" customWidth="1"/>
    <col min="10" max="10" width="27.28515625" style="2" bestFit="1" customWidth="1"/>
    <col min="11" max="11" width="30.5703125" style="2" hidden="1" customWidth="1"/>
    <col min="12" max="14" width="30.28515625" style="2" customWidth="1"/>
    <col min="15" max="15" width="5.85546875" style="2" customWidth="1"/>
    <col min="16" max="16" width="110.85546875" style="2" customWidth="1"/>
    <col min="17" max="17" width="32.140625" style="2" customWidth="1"/>
    <col min="18" max="18" width="6.85546875" style="2" customWidth="1"/>
    <col min="19" max="19" width="5" style="2" customWidth="1"/>
    <col min="20" max="20" width="10" style="2" bestFit="1" customWidth="1"/>
    <col min="21" max="23" width="11.140625" style="2" bestFit="1" customWidth="1"/>
    <col min="24" max="24" width="38.28515625" style="2" hidden="1" customWidth="1"/>
    <col min="25" max="25" width="8.7109375" style="2" customWidth="1"/>
    <col min="26" max="26" width="10.42578125" style="2" customWidth="1"/>
    <col min="27" max="27" width="18.85546875" style="2" customWidth="1"/>
    <col min="28" max="28" width="21.85546875" style="2" customWidth="1"/>
    <col min="29" max="29" width="8.42578125" style="2" customWidth="1"/>
    <col min="30" max="30" width="12.5703125" style="2" customWidth="1"/>
    <col min="31" max="31" width="36.7109375" style="2" customWidth="1"/>
    <col min="32" max="32" width="25" style="2" customWidth="1"/>
    <col min="33" max="33" width="31.7109375" style="2" customWidth="1"/>
    <col min="34" max="34" width="28.5703125" style="2" customWidth="1"/>
    <col min="35" max="35" width="28.140625" style="2" customWidth="1"/>
    <col min="36" max="36" width="21" style="2" customWidth="1"/>
    <col min="37" max="16384" width="11.42578125" style="2"/>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9.75" customHeight="1" x14ac:dyDescent="0.3">
      <c r="A4" s="342" t="s">
        <v>1</v>
      </c>
      <c r="B4" s="343"/>
      <c r="C4" s="668" t="s">
        <v>2</v>
      </c>
      <c r="D4" s="669"/>
      <c r="E4" s="669"/>
      <c r="F4" s="669"/>
      <c r="G4" s="669"/>
      <c r="H4" s="669"/>
      <c r="I4" s="669"/>
      <c r="J4" s="669"/>
      <c r="K4" s="669"/>
      <c r="L4" s="669"/>
      <c r="M4" s="669"/>
      <c r="N4" s="670"/>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93.75" customHeight="1" x14ac:dyDescent="0.3">
      <c r="A5" s="342" t="s">
        <v>3</v>
      </c>
      <c r="B5" s="343"/>
      <c r="C5" s="668" t="s">
        <v>4</v>
      </c>
      <c r="D5" s="669"/>
      <c r="E5" s="669"/>
      <c r="F5" s="669"/>
      <c r="G5" s="669"/>
      <c r="H5" s="669"/>
      <c r="I5" s="669"/>
      <c r="J5" s="669"/>
      <c r="K5" s="669"/>
      <c r="L5" s="669"/>
      <c r="M5" s="669"/>
      <c r="N5" s="670"/>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67.5" customHeight="1" x14ac:dyDescent="0.3">
      <c r="A6" s="342" t="s">
        <v>5</v>
      </c>
      <c r="B6" s="343"/>
      <c r="C6" s="665" t="s">
        <v>6</v>
      </c>
      <c r="D6" s="666"/>
      <c r="E6" s="666"/>
      <c r="F6" s="666"/>
      <c r="G6" s="666"/>
      <c r="H6" s="666"/>
      <c r="I6" s="666"/>
      <c r="J6" s="666"/>
      <c r="K6" s="666"/>
      <c r="L6" s="666"/>
      <c r="M6" s="666"/>
      <c r="N6" s="667"/>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s="7" customFormat="1" ht="18" x14ac:dyDescent="0.25">
      <c r="A7" s="538" t="s">
        <v>7</v>
      </c>
      <c r="B7" s="539"/>
      <c r="C7" s="539"/>
      <c r="D7" s="539"/>
      <c r="E7" s="539"/>
      <c r="F7" s="539"/>
      <c r="G7" s="540"/>
      <c r="H7" s="538" t="s">
        <v>8</v>
      </c>
      <c r="I7" s="539"/>
      <c r="J7" s="539"/>
      <c r="K7" s="539"/>
      <c r="L7" s="539"/>
      <c r="M7" s="539"/>
      <c r="N7" s="540"/>
      <c r="O7" s="538" t="s">
        <v>9</v>
      </c>
      <c r="P7" s="539"/>
      <c r="Q7" s="539"/>
      <c r="R7" s="539"/>
      <c r="S7" s="539"/>
      <c r="T7" s="539"/>
      <c r="U7" s="539"/>
      <c r="V7" s="539"/>
      <c r="W7" s="540"/>
      <c r="X7" s="538" t="s">
        <v>10</v>
      </c>
      <c r="Y7" s="539"/>
      <c r="Z7" s="539"/>
      <c r="AA7" s="539"/>
      <c r="AB7" s="539"/>
      <c r="AC7" s="539"/>
      <c r="AD7" s="540"/>
      <c r="AE7" s="538" t="s">
        <v>11</v>
      </c>
      <c r="AF7" s="539"/>
      <c r="AG7" s="539"/>
      <c r="AH7" s="539"/>
      <c r="AI7" s="539"/>
      <c r="AJ7" s="540"/>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row>
    <row r="8" spans="1:68" ht="16.5" customHeight="1"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94.5" customHeight="1"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54" x14ac:dyDescent="0.25">
      <c r="A10" s="662">
        <v>1</v>
      </c>
      <c r="B10" s="644" t="s">
        <v>45</v>
      </c>
      <c r="C10" s="644" t="s">
        <v>46</v>
      </c>
      <c r="D10" s="644" t="s">
        <v>47</v>
      </c>
      <c r="E10" s="648" t="s">
        <v>48</v>
      </c>
      <c r="F10" s="648" t="s">
        <v>49</v>
      </c>
      <c r="G10" s="653">
        <v>40</v>
      </c>
      <c r="H10" s="638" t="str">
        <f>IF(G10&lt;=0,"",IF(G10&lt;=2,"Muy Baja",IF(G10&lt;=24,"Baja",IF(G10&lt;=500,"Media",IF(G10&lt;=5000,"Alta","Muy Alta")))))</f>
        <v>Media</v>
      </c>
      <c r="I10" s="635">
        <f>IF(H10="","",IF(H10="Muy Baja",0.2,IF(H10="Baja",0.4,IF(H10="Media",0.6,IF(H10="Alta",0.8,IF(H10="Muy Alta",1,))))))</f>
        <v>0.6</v>
      </c>
      <c r="J10" s="631" t="s">
        <v>50</v>
      </c>
      <c r="K10" s="12" t="str">
        <f>IF(NOT(ISERROR(MATCH(J10,'[7]Tabla Impacto'!$B$221:$B$223,0))),'[7]Tabla Impacto'!$F$223&amp;"Por favor no seleccionar los criterios de impacto(Afectación Económica o presupuestal y Pérdida Reputacional)",J10)</f>
        <v xml:space="preserve">     Entre 100 y 500 SMLMV </v>
      </c>
      <c r="L10" s="638" t="str">
        <f>IF(OR(K10='[7]Tabla Impacto'!$C$11,K10='[7]Tabla Impacto'!$D$11),"Leve",IF(OR(K10='[7]Tabla Impacto'!$C$12,K10='[7]Tabla Impacto'!$D$12),"Menor",IF(OR(K10='[7]Tabla Impacto'!$C$13,K10='[7]Tabla Impacto'!$D$13),"Moderado",IF(OR(K10='[7]Tabla Impacto'!$C$14,K10='[7]Tabla Impacto'!$D$14),"Mayor",IF(OR(K10='[7]Tabla Impacto'!$C$15,K10='[7]Tabla Impacto'!$D$15),"Catastrófico","")))))</f>
        <v>Mayor</v>
      </c>
      <c r="M10" s="635">
        <f>IF(L10="","",IF(L10="Leve",0.2,IF(L10="Menor",0.4,IF(L10="Moderado",0.6,IF(L10="Mayor",0.8,IF(L10="Catastrófico",1,))))))</f>
        <v>0.8</v>
      </c>
      <c r="N10" s="641"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3">
        <v>1</v>
      </c>
      <c r="P10" s="14" t="s">
        <v>51</v>
      </c>
      <c r="Q10" s="15" t="str">
        <f>IF(OR(R10="Preventivo",R10="Detectivo"),"Probabilidad",IF(R10="Correctivo","Impacto",""))</f>
        <v>Probabilidad</v>
      </c>
      <c r="R10" s="16" t="s">
        <v>52</v>
      </c>
      <c r="S10" s="16" t="s">
        <v>53</v>
      </c>
      <c r="T10" s="17" t="str">
        <f>IF(AND(R10="Preventivo",S10="Automático"),"50%",IF(AND(R10="Preventivo",S10="Manual"),"40%",IF(AND(R10="Detectivo",S10="Automático"),"40%",IF(AND(R10="Detectivo",S10="Manual"),"30%",IF(AND(R10="Correctivo",S10="Automático"),"35%",IF(AND(R10="Correctivo",S10="Manual"),"25%",""))))))</f>
        <v>40%</v>
      </c>
      <c r="U10" s="16" t="s">
        <v>54</v>
      </c>
      <c r="V10" s="16" t="s">
        <v>55</v>
      </c>
      <c r="W10" s="16" t="s">
        <v>56</v>
      </c>
      <c r="X10" s="18">
        <f>IFERROR(IF(Q10="Probabilidad",(I10-(+I10*T10)),IF(Q10="Impacto",I10,"")),"")</f>
        <v>0.36</v>
      </c>
      <c r="Y10" s="19" t="str">
        <f>IFERROR(IF(X10="","",IF(X10&lt;=0.2,"Muy Baja",IF(X10&lt;=0.4,"Baja",IF(X10&lt;=0.6,"Media",IF(X10&lt;=0.8,"Alta","Muy Alta"))))),"")</f>
        <v>Baja</v>
      </c>
      <c r="Z10" s="20">
        <f>+X10</f>
        <v>0.36</v>
      </c>
      <c r="AA10" s="19" t="str">
        <f>IFERROR(IF(AB10="","",IF(AB10&lt;=0.2,"Leve",IF(AB10&lt;=0.4,"Menor",IF(AB10&lt;=0.6,"Moderado",IF(AB10&lt;=0.8,"Mayor","Catastrófico"))))),"")</f>
        <v>Mayor</v>
      </c>
      <c r="AB10" s="21">
        <f>IFERROR(IF(Q10="Impacto",(M10-(+M10*T10)),IF(Q10="Probabilidad",M10,"")),"")</f>
        <v>0.8</v>
      </c>
      <c r="AC10" s="22"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23" t="s">
        <v>57</v>
      </c>
      <c r="AE10" s="24"/>
      <c r="AF10" s="24" t="s">
        <v>58</v>
      </c>
      <c r="AG10" s="25"/>
      <c r="AH10" s="25"/>
      <c r="AI10" s="24" t="s">
        <v>59</v>
      </c>
      <c r="AJ10" s="24" t="s">
        <v>60</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20.25" x14ac:dyDescent="0.3">
      <c r="A11" s="663"/>
      <c r="B11" s="645"/>
      <c r="C11" s="645"/>
      <c r="D11" s="645"/>
      <c r="E11" s="649"/>
      <c r="F11" s="649"/>
      <c r="G11" s="654"/>
      <c r="H11" s="639"/>
      <c r="I11" s="636"/>
      <c r="J11" s="632"/>
      <c r="K11" s="28">
        <f ca="1">IF(NOT(ISERROR(MATCH(J11,_xlfn.ANCHORARRAY(E21),0))),I23&amp;"Por favor no seleccionar los criterios de impacto",J11)</f>
        <v>0</v>
      </c>
      <c r="L11" s="639"/>
      <c r="M11" s="636"/>
      <c r="N11" s="642"/>
      <c r="O11" s="13">
        <v>2</v>
      </c>
      <c r="P11" s="14"/>
      <c r="Q11" s="15"/>
      <c r="R11" s="16"/>
      <c r="S11" s="16"/>
      <c r="T11" s="17"/>
      <c r="U11" s="16"/>
      <c r="V11" s="16"/>
      <c r="W11" s="16"/>
      <c r="X11" s="18"/>
      <c r="Y11" s="19"/>
      <c r="Z11" s="20"/>
      <c r="AA11" s="19"/>
      <c r="AB11" s="20"/>
      <c r="AC11" s="22"/>
      <c r="AD11" s="23"/>
      <c r="AE11" s="24"/>
      <c r="AF11" s="24"/>
      <c r="AG11" s="25"/>
      <c r="AH11" s="25"/>
      <c r="AI11" s="24"/>
      <c r="AJ11" s="24"/>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20.25" x14ac:dyDescent="0.3">
      <c r="A12" s="663"/>
      <c r="B12" s="645"/>
      <c r="C12" s="645"/>
      <c r="D12" s="645"/>
      <c r="E12" s="649"/>
      <c r="F12" s="649"/>
      <c r="G12" s="654"/>
      <c r="H12" s="639"/>
      <c r="I12" s="636"/>
      <c r="J12" s="632"/>
      <c r="K12" s="28">
        <f ca="1">IF(NOT(ISERROR(MATCH(J12,_xlfn.ANCHORARRAY(E23),0))),I25&amp;"Por favor no seleccionar los criterios de impacto",J12)</f>
        <v>0</v>
      </c>
      <c r="L12" s="639"/>
      <c r="M12" s="636"/>
      <c r="N12" s="642"/>
      <c r="O12" s="13">
        <v>4</v>
      </c>
      <c r="P12" s="14"/>
      <c r="Q12" s="15"/>
      <c r="R12" s="16"/>
      <c r="S12" s="16"/>
      <c r="T12" s="17"/>
      <c r="U12" s="16"/>
      <c r="V12" s="16"/>
      <c r="W12" s="16"/>
      <c r="X12" s="18"/>
      <c r="Y12" s="19"/>
      <c r="Z12" s="20"/>
      <c r="AA12" s="19"/>
      <c r="AB12" s="20"/>
      <c r="AC12" s="22"/>
      <c r="AD12" s="23"/>
      <c r="AE12" s="24"/>
      <c r="AF12" s="24"/>
      <c r="AG12" s="25"/>
      <c r="AH12" s="25"/>
      <c r="AI12" s="24"/>
      <c r="AJ12" s="24"/>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20.25" x14ac:dyDescent="0.3">
      <c r="A13" s="663"/>
      <c r="B13" s="645"/>
      <c r="C13" s="645"/>
      <c r="D13" s="645"/>
      <c r="E13" s="649"/>
      <c r="F13" s="649"/>
      <c r="G13" s="654"/>
      <c r="H13" s="639"/>
      <c r="I13" s="636"/>
      <c r="J13" s="632"/>
      <c r="K13" s="28">
        <f ca="1">IF(NOT(ISERROR(MATCH(J13,_xlfn.ANCHORARRAY(E24),0))),I26&amp;"Por favor no seleccionar los criterios de impacto",J13)</f>
        <v>0</v>
      </c>
      <c r="L13" s="639"/>
      <c r="M13" s="636"/>
      <c r="N13" s="642"/>
      <c r="O13" s="13">
        <v>5</v>
      </c>
      <c r="P13" s="14"/>
      <c r="Q13" s="15" t="str">
        <f t="shared" ref="Q13:Q14" si="0">IF(OR(R13="Preventivo",R13="Detectivo"),"Probabilidad",IF(R13="Correctivo","Impacto",""))</f>
        <v/>
      </c>
      <c r="R13" s="16"/>
      <c r="S13" s="16"/>
      <c r="T13" s="17" t="str">
        <f t="shared" ref="T13:T14" si="1">IF(AND(R13="Preventivo",S13="Automático"),"50%",IF(AND(R13="Preventivo",S13="Manual"),"40%",IF(AND(R13="Detectivo",S13="Automático"),"40%",IF(AND(R13="Detectivo",S13="Manual"),"30%",IF(AND(R13="Correctivo",S13="Automático"),"35%",IF(AND(R13="Correctivo",S13="Manual"),"25%",""))))))</f>
        <v/>
      </c>
      <c r="U13" s="16"/>
      <c r="V13" s="16"/>
      <c r="W13" s="16"/>
      <c r="X13" s="18" t="str">
        <f>IFERROR(IF(AND(Q12="Probabilidad",Q13="Probabilidad"),(Z12-(+Z12*T13)),IF(AND(Q12="Impacto",Q13="Probabilidad"),(#REF!-(+#REF!*T13)),IF(Q13="Impacto",Z12,""))),"")</f>
        <v/>
      </c>
      <c r="Y13" s="19" t="str">
        <f t="shared" ref="Y13:Y68" si="2">IFERROR(IF(X13="","",IF(X13&lt;=0.2,"Muy Baja",IF(X13&lt;=0.4,"Baja",IF(X13&lt;=0.6,"Media",IF(X13&lt;=0.8,"Alta","Muy Alta"))))),"")</f>
        <v/>
      </c>
      <c r="Z13" s="20" t="str">
        <f t="shared" ref="Z13:Z14" si="3">+X13</f>
        <v/>
      </c>
      <c r="AA13" s="19" t="str">
        <f t="shared" ref="AA13:AA68" si="4">IFERROR(IF(AB13="","",IF(AB13&lt;=0.2,"Leve",IF(AB13&lt;=0.4,"Menor",IF(AB13&lt;=0.6,"Moderado",IF(AB13&lt;=0.8,"Mayor","Catastrófico"))))),"")</f>
        <v/>
      </c>
      <c r="AB13" s="20" t="str">
        <f>IFERROR(IF(AND(Q12="Impacto",Q13="Impacto"),(AB12-(+AB12*T13)),IF(AND(Q12="Probabilidad",Q13="Impacto"),(#REF!-(+#REF!*T13)),IF(Q13="Probabilidad",AB12,""))),"")</f>
        <v/>
      </c>
      <c r="AC13" s="22" t="str">
        <f t="shared" ref="AC13:AC14" si="5">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23"/>
      <c r="AE13" s="24"/>
      <c r="AF13" s="24"/>
      <c r="AG13" s="25"/>
      <c r="AH13" s="25"/>
      <c r="AI13" s="24"/>
      <c r="AJ13" s="24"/>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20.25" x14ac:dyDescent="0.3">
      <c r="A14" s="664"/>
      <c r="B14" s="647"/>
      <c r="C14" s="647"/>
      <c r="D14" s="647"/>
      <c r="E14" s="651"/>
      <c r="F14" s="651"/>
      <c r="G14" s="655"/>
      <c r="H14" s="640"/>
      <c r="I14" s="637"/>
      <c r="J14" s="634"/>
      <c r="K14" s="29">
        <f ca="1">IF(NOT(ISERROR(MATCH(J14,_xlfn.ANCHORARRAY(E25),0))),I27&amp;"Por favor no seleccionar los criterios de impacto",J14)</f>
        <v>0</v>
      </c>
      <c r="L14" s="640"/>
      <c r="M14" s="637"/>
      <c r="N14" s="643"/>
      <c r="O14" s="13">
        <v>6</v>
      </c>
      <c r="P14" s="14"/>
      <c r="Q14" s="15" t="str">
        <f t="shared" si="0"/>
        <v/>
      </c>
      <c r="R14" s="16"/>
      <c r="S14" s="16"/>
      <c r="T14" s="17" t="str">
        <f t="shared" si="1"/>
        <v/>
      </c>
      <c r="U14" s="16"/>
      <c r="V14" s="16"/>
      <c r="W14" s="16"/>
      <c r="X14" s="18" t="str">
        <f t="shared" ref="X14" si="6">IFERROR(IF(AND(Q13="Probabilidad",Q14="Probabilidad"),(Z13-(+Z13*T14)),IF(AND(Q13="Impacto",Q14="Probabilidad"),(Z12-(+Z12*T14)),IF(Q14="Impacto",Z13,""))),"")</f>
        <v/>
      </c>
      <c r="Y14" s="19" t="str">
        <f t="shared" si="2"/>
        <v/>
      </c>
      <c r="Z14" s="20" t="str">
        <f t="shared" si="3"/>
        <v/>
      </c>
      <c r="AA14" s="19" t="str">
        <f t="shared" si="4"/>
        <v/>
      </c>
      <c r="AB14" s="20" t="str">
        <f t="shared" ref="AB14" si="7">IFERROR(IF(AND(Q13="Impacto",Q14="Impacto"),(AB13-(+AB13*T14)),IF(AND(Q13="Probabilidad",Q14="Impacto"),(AB12-(+AB12*T14)),IF(Q14="Probabilidad",AB13,""))),"")</f>
        <v/>
      </c>
      <c r="AC14" s="22" t="str">
        <f t="shared" si="5"/>
        <v/>
      </c>
      <c r="AD14" s="23"/>
      <c r="AE14" s="24"/>
      <c r="AF14" s="24"/>
      <c r="AG14" s="25"/>
      <c r="AH14" s="25"/>
      <c r="AI14" s="24"/>
      <c r="AJ14" s="24"/>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46.5" customHeight="1" x14ac:dyDescent="0.3">
      <c r="A15" s="444">
        <v>2</v>
      </c>
      <c r="B15" s="644" t="s">
        <v>45</v>
      </c>
      <c r="C15" s="644" t="s">
        <v>61</v>
      </c>
      <c r="D15" s="644" t="s">
        <v>62</v>
      </c>
      <c r="E15" s="644" t="s">
        <v>63</v>
      </c>
      <c r="F15" s="644" t="s">
        <v>64</v>
      </c>
      <c r="G15" s="659">
        <v>170</v>
      </c>
      <c r="H15" s="638" t="str">
        <f>IF(G15&lt;=0,"",IF(G15&lt;=2,"Muy Baja",IF(G15&lt;=24,"Baja",IF(G15&lt;=500,"Media",IF(G15&lt;=5000,"Alta","Muy Alta")))))</f>
        <v>Media</v>
      </c>
      <c r="I15" s="635">
        <f>IF(H15="","",IF(H15="Muy Baja",0.2,IF(H15="Baja",0.4,IF(H15="Media",0.6,IF(H15="Alta",0.8,IF(H15="Muy Alta",1,))))))</f>
        <v>0.6</v>
      </c>
      <c r="J15" s="631" t="s">
        <v>50</v>
      </c>
      <c r="K15" s="635" t="str">
        <f>IF(NOT(ISERROR(MATCH(J15,'[7]Tabla Impacto'!$B$221:$B$223,0))),'[7]Tabla Impacto'!$F$223&amp;"Por favor no seleccionar los criterios de impacto(Afectación Económica o presupuestal y Pérdida Reputacional)",J15)</f>
        <v xml:space="preserve">     Entre 100 y 500 SMLMV </v>
      </c>
      <c r="L15" s="638" t="str">
        <f>IF(OR(K15='[7]Tabla Impacto'!$C$11,K15='[7]Tabla Impacto'!$D$11),"Leve",IF(OR(K15='[7]Tabla Impacto'!$C$12,K15='[7]Tabla Impacto'!$D$12),"Menor",IF(OR(K15='[7]Tabla Impacto'!$C$13,K15='[7]Tabla Impacto'!$D$13),"Moderado",IF(OR(K15='[7]Tabla Impacto'!$C$14,K15='[7]Tabla Impacto'!$D$14),"Mayor",IF(OR(K15='[7]Tabla Impacto'!$C$15,K15='[7]Tabla Impacto'!$D$15),"Catastrófico","")))))</f>
        <v>Mayor</v>
      </c>
      <c r="M15" s="635">
        <f>IF(L15="","",IF(L15="Leve",0.2,IF(L15="Menor",0.4,IF(L15="Moderado",0.6,IF(L15="Mayor",0.8,IF(L15="Catastrófico",1,))))))</f>
        <v>0.8</v>
      </c>
      <c r="N15" s="641"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30">
        <v>1</v>
      </c>
      <c r="P15" s="14" t="s">
        <v>65</v>
      </c>
      <c r="Q15" s="15" t="str">
        <f>IF(OR(R15="Preventivo",R15="Detectivo"),"Probabilidad",IF(R15="Correctivo","Impacto",""))</f>
        <v>Probabilidad</v>
      </c>
      <c r="R15" s="16" t="s">
        <v>52</v>
      </c>
      <c r="S15" s="16" t="s">
        <v>53</v>
      </c>
      <c r="T15" s="17" t="str">
        <f>IF(AND(R15="Preventivo",S15="Automático"),"50%",IF(AND(R15="Preventivo",S15="Manual"),"40%",IF(AND(R15="Detectivo",S15="Automático"),"40%",IF(AND(R15="Detectivo",S15="Manual"),"30%",IF(AND(R15="Correctivo",S15="Automático"),"35%",IF(AND(R15="Correctivo",S15="Manual"),"25%",""))))))</f>
        <v>40%</v>
      </c>
      <c r="U15" s="16" t="s">
        <v>54</v>
      </c>
      <c r="V15" s="16" t="s">
        <v>55</v>
      </c>
      <c r="W15" s="16" t="s">
        <v>56</v>
      </c>
      <c r="X15" s="18">
        <f>IFERROR(IF(Q15="Probabilidad",(I15-(+I15*T15)),IF(Q15="Impacto",I15,"")),"")</f>
        <v>0.36</v>
      </c>
      <c r="Y15" s="19" t="str">
        <f>IFERROR(IF(X15="","",IF(X15&lt;=0.2,"Muy Baja",IF(X15&lt;=0.4,"Baja",IF(X15&lt;=0.6,"Media",IF(X15&lt;=0.8,"Alta","Muy Alta"))))),"")</f>
        <v>Baja</v>
      </c>
      <c r="Z15" s="20">
        <f>+X15</f>
        <v>0.36</v>
      </c>
      <c r="AA15" s="19" t="str">
        <f>IFERROR(IF(AB15="","",IF(AB15&lt;=0.2,"Leve",IF(AB15&lt;=0.4,"Menor",IF(AB15&lt;=0.6,"Moderado",IF(AB15&lt;=0.8,"Mayor","Catastrófico"))))),"")</f>
        <v>Mayor</v>
      </c>
      <c r="AB15" s="21">
        <f>IFERROR(IF(Q15="Impacto",(M15-(+M15*T15)),IF(Q15="Probabilidad",M15,"")),"")</f>
        <v>0.8</v>
      </c>
      <c r="AC15" s="22"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23" t="s">
        <v>57</v>
      </c>
      <c r="AE15" s="24"/>
      <c r="AF15" s="24" t="s">
        <v>58</v>
      </c>
      <c r="AG15" s="25"/>
      <c r="AH15" s="25"/>
      <c r="AI15" s="24" t="s">
        <v>66</v>
      </c>
      <c r="AJ15" s="24" t="s">
        <v>60</v>
      </c>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50.25" customHeight="1" x14ac:dyDescent="0.3">
      <c r="A16" s="445"/>
      <c r="B16" s="645"/>
      <c r="C16" s="645"/>
      <c r="D16" s="645"/>
      <c r="E16" s="645"/>
      <c r="F16" s="645"/>
      <c r="G16" s="660"/>
      <c r="H16" s="639"/>
      <c r="I16" s="636"/>
      <c r="J16" s="632"/>
      <c r="K16" s="636">
        <f ca="1">IF(NOT(ISERROR(MATCH(J16,_xlfn.ANCHORARRAY(E27),0))),I29&amp;"Por favor no seleccionar los criterios de impacto",J16)</f>
        <v>0</v>
      </c>
      <c r="L16" s="639"/>
      <c r="M16" s="636"/>
      <c r="N16" s="642"/>
      <c r="O16" s="30">
        <v>2</v>
      </c>
      <c r="P16" s="14" t="s">
        <v>67</v>
      </c>
      <c r="Q16" s="15" t="str">
        <f>IF(OR(R16="Preventivo",R16="Detectivo"),"Probabilidad",IF(R16="Correctivo","Impacto",""))</f>
        <v>Probabilidad</v>
      </c>
      <c r="R16" s="16" t="s">
        <v>52</v>
      </c>
      <c r="S16" s="16" t="s">
        <v>53</v>
      </c>
      <c r="T16" s="17" t="str">
        <f t="shared" ref="T16:T20" si="8">IF(AND(R16="Preventivo",S16="Automático"),"50%",IF(AND(R16="Preventivo",S16="Manual"),"40%",IF(AND(R16="Detectivo",S16="Automático"),"40%",IF(AND(R16="Detectivo",S16="Manual"),"30%",IF(AND(R16="Correctivo",S16="Automático"),"35%",IF(AND(R16="Correctivo",S16="Manual"),"25%",""))))))</f>
        <v>40%</v>
      </c>
      <c r="U16" s="16" t="s">
        <v>54</v>
      </c>
      <c r="V16" s="16" t="s">
        <v>55</v>
      </c>
      <c r="W16" s="16" t="s">
        <v>56</v>
      </c>
      <c r="X16" s="18">
        <f>IFERROR(IF(AND(Q15="Probabilidad",Q16="Probabilidad"),(Z15-(+Z15*T16)),IF(Q16="Probabilidad",(I15-(+I15*T16)),IF(Q16="Impacto",Z15,""))),"")</f>
        <v>0.216</v>
      </c>
      <c r="Y16" s="19" t="str">
        <f t="shared" si="2"/>
        <v>Baja</v>
      </c>
      <c r="Z16" s="20">
        <f t="shared" ref="Z16:Z20" si="9">+X16</f>
        <v>0.216</v>
      </c>
      <c r="AA16" s="19" t="str">
        <f t="shared" si="4"/>
        <v>Mayor</v>
      </c>
      <c r="AB16" s="21">
        <f>IFERROR(IF(AND(Q15="Impacto",Q16="Impacto"),(AB15-(+AB15*T16)),IF(Q16="Impacto",(M15-(+M15*T16)),IF(Q16="Probabilidad",AB15,""))),"")</f>
        <v>0.8</v>
      </c>
      <c r="AC16" s="22" t="str">
        <f t="shared" ref="AC16" si="10">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3" t="s">
        <v>57</v>
      </c>
      <c r="AE16" s="24"/>
      <c r="AF16" s="24" t="s">
        <v>58</v>
      </c>
      <c r="AG16" s="25"/>
      <c r="AH16" s="25"/>
      <c r="AI16" s="24" t="s">
        <v>66</v>
      </c>
      <c r="AJ16" s="24"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8.75" customHeight="1" x14ac:dyDescent="0.3">
      <c r="A17" s="445"/>
      <c r="B17" s="645"/>
      <c r="C17" s="645"/>
      <c r="D17" s="645"/>
      <c r="E17" s="645"/>
      <c r="F17" s="645"/>
      <c r="G17" s="660"/>
      <c r="H17" s="639"/>
      <c r="I17" s="636"/>
      <c r="J17" s="632"/>
      <c r="K17" s="636">
        <f ca="1">IF(NOT(ISERROR(MATCH(J17,_xlfn.ANCHORARRAY(E28),0))),I30&amp;"Por favor no seleccionar los criterios de impacto",J17)</f>
        <v>0</v>
      </c>
      <c r="L17" s="639"/>
      <c r="M17" s="636"/>
      <c r="N17" s="642"/>
      <c r="O17" s="30">
        <v>3</v>
      </c>
      <c r="P17" s="31"/>
      <c r="Q17" s="15"/>
      <c r="R17" s="16"/>
      <c r="S17" s="16"/>
      <c r="T17" s="17"/>
      <c r="U17" s="16"/>
      <c r="V17" s="16"/>
      <c r="W17" s="16"/>
      <c r="X17" s="18"/>
      <c r="Y17" s="19"/>
      <c r="Z17" s="20"/>
      <c r="AA17" s="19"/>
      <c r="AB17" s="20"/>
      <c r="AC17" s="22"/>
      <c r="AD17" s="23"/>
      <c r="AE17" s="24"/>
      <c r="AF17" s="24"/>
      <c r="AG17" s="25"/>
      <c r="AH17" s="25"/>
      <c r="AI17" s="25"/>
      <c r="AJ17" s="24"/>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20.25" x14ac:dyDescent="0.3">
      <c r="A18" s="445"/>
      <c r="B18" s="645"/>
      <c r="C18" s="645"/>
      <c r="D18" s="645"/>
      <c r="E18" s="645"/>
      <c r="F18" s="645"/>
      <c r="G18" s="660"/>
      <c r="H18" s="639"/>
      <c r="I18" s="636"/>
      <c r="J18" s="632"/>
      <c r="K18" s="636">
        <f ca="1">IF(NOT(ISERROR(MATCH(J18,_xlfn.ANCHORARRAY(E29),0))),I31&amp;"Por favor no seleccionar los criterios de impacto",J18)</f>
        <v>0</v>
      </c>
      <c r="L18" s="639"/>
      <c r="M18" s="636"/>
      <c r="N18" s="642"/>
      <c r="O18" s="30">
        <v>4</v>
      </c>
      <c r="P18" s="14"/>
      <c r="Q18" s="15"/>
      <c r="R18" s="16"/>
      <c r="S18" s="16"/>
      <c r="T18" s="17"/>
      <c r="U18" s="16"/>
      <c r="V18" s="16"/>
      <c r="W18" s="16"/>
      <c r="X18" s="18"/>
      <c r="Y18" s="19"/>
      <c r="Z18" s="20"/>
      <c r="AA18" s="19"/>
      <c r="AB18" s="20"/>
      <c r="AC18" s="22"/>
      <c r="AD18" s="23"/>
      <c r="AE18" s="24"/>
      <c r="AF18" s="32"/>
      <c r="AG18" s="33"/>
      <c r="AH18" s="33"/>
      <c r="AI18" s="24"/>
      <c r="AJ18" s="32"/>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0.25" x14ac:dyDescent="0.3">
      <c r="A19" s="445"/>
      <c r="B19" s="645"/>
      <c r="C19" s="645"/>
      <c r="D19" s="645"/>
      <c r="E19" s="645"/>
      <c r="F19" s="645"/>
      <c r="G19" s="660"/>
      <c r="H19" s="639"/>
      <c r="I19" s="636"/>
      <c r="J19" s="632"/>
      <c r="K19" s="636">
        <f ca="1">IF(NOT(ISERROR(MATCH(J19,_xlfn.ANCHORARRAY(E30),0))),I32&amp;"Por favor no seleccionar los criterios de impacto",J19)</f>
        <v>0</v>
      </c>
      <c r="L19" s="639"/>
      <c r="M19" s="636"/>
      <c r="N19" s="642"/>
      <c r="O19" s="30">
        <v>5</v>
      </c>
      <c r="P19" s="14"/>
      <c r="Q19" s="15" t="str">
        <f t="shared" ref="Q19:Q20" si="11">IF(OR(R19="Preventivo",R19="Detectivo"),"Probabilidad",IF(R19="Correctivo","Impacto",""))</f>
        <v/>
      </c>
      <c r="R19" s="16"/>
      <c r="S19" s="16"/>
      <c r="T19" s="17" t="str">
        <f t="shared" si="8"/>
        <v/>
      </c>
      <c r="U19" s="16"/>
      <c r="V19" s="16"/>
      <c r="W19" s="16"/>
      <c r="X19" s="18" t="str">
        <f t="shared" ref="X19:X20" si="12">IFERROR(IF(AND(Q18="Probabilidad",Q19="Probabilidad"),(Z18-(+Z18*T19)),IF(AND(Q18="Impacto",Q19="Probabilidad"),(Z17-(+Z17*T19)),IF(Q19="Impacto",Z18,""))),"")</f>
        <v/>
      </c>
      <c r="Y19" s="19" t="str">
        <f t="shared" si="2"/>
        <v/>
      </c>
      <c r="Z19" s="20" t="str">
        <f t="shared" si="9"/>
        <v/>
      </c>
      <c r="AA19" s="19" t="str">
        <f t="shared" si="4"/>
        <v/>
      </c>
      <c r="AB19" s="20" t="str">
        <f t="shared" ref="AB19:AB20" si="13">IFERROR(IF(AND(Q18="Impacto",Q19="Impacto"),(AB18-(+AB18*T19)),IF(AND(Q18="Probabilidad",Q19="Impacto"),(AB17-(+AB17*T19)),IF(Q19="Probabilidad",AB18,""))),"")</f>
        <v/>
      </c>
      <c r="AC19" s="22" t="str">
        <f t="shared" ref="AC19:AC20" si="1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23"/>
      <c r="AE19" s="24"/>
      <c r="AF19" s="32"/>
      <c r="AG19" s="33"/>
      <c r="AH19" s="33"/>
      <c r="AI19" s="24"/>
      <c r="AJ19" s="32"/>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20.25" x14ac:dyDescent="0.3">
      <c r="A20" s="447"/>
      <c r="B20" s="647"/>
      <c r="C20" s="647"/>
      <c r="D20" s="647"/>
      <c r="E20" s="647"/>
      <c r="F20" s="647"/>
      <c r="G20" s="661"/>
      <c r="H20" s="640"/>
      <c r="I20" s="637"/>
      <c r="J20" s="634"/>
      <c r="K20" s="637">
        <f ca="1">IF(NOT(ISERROR(MATCH(J20,_xlfn.ANCHORARRAY(E31),0))),I33&amp;"Por favor no seleccionar los criterios de impacto",J20)</f>
        <v>0</v>
      </c>
      <c r="L20" s="640"/>
      <c r="M20" s="637"/>
      <c r="N20" s="643"/>
      <c r="O20" s="30">
        <v>6</v>
      </c>
      <c r="P20" s="14"/>
      <c r="Q20" s="15" t="str">
        <f t="shared" si="11"/>
        <v/>
      </c>
      <c r="R20" s="16"/>
      <c r="S20" s="16"/>
      <c r="T20" s="17" t="str">
        <f t="shared" si="8"/>
        <v/>
      </c>
      <c r="U20" s="16"/>
      <c r="V20" s="16"/>
      <c r="W20" s="16"/>
      <c r="X20" s="18" t="str">
        <f t="shared" si="12"/>
        <v/>
      </c>
      <c r="Y20" s="19" t="str">
        <f t="shared" si="2"/>
        <v/>
      </c>
      <c r="Z20" s="20" t="str">
        <f t="shared" si="9"/>
        <v/>
      </c>
      <c r="AA20" s="19" t="str">
        <f t="shared" si="4"/>
        <v/>
      </c>
      <c r="AB20" s="20" t="str">
        <f t="shared" si="13"/>
        <v/>
      </c>
      <c r="AC20" s="22" t="str">
        <f t="shared" si="14"/>
        <v/>
      </c>
      <c r="AD20" s="23"/>
      <c r="AE20" s="24"/>
      <c r="AF20" s="32"/>
      <c r="AG20" s="33"/>
      <c r="AH20" s="33"/>
      <c r="AI20" s="24"/>
      <c r="AJ20" s="32"/>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70.5" customHeight="1" x14ac:dyDescent="0.3">
      <c r="A21" s="444">
        <v>3</v>
      </c>
      <c r="B21" s="644" t="s">
        <v>68</v>
      </c>
      <c r="C21" s="644" t="s">
        <v>69</v>
      </c>
      <c r="D21" s="644" t="s">
        <v>70</v>
      </c>
      <c r="E21" s="644" t="s">
        <v>71</v>
      </c>
      <c r="F21" s="644" t="s">
        <v>49</v>
      </c>
      <c r="G21" s="659">
        <v>365</v>
      </c>
      <c r="H21" s="638" t="str">
        <f>IF(G21&lt;=0,"",IF(G21&lt;=2,"Muy Baja",IF(G21&lt;=24,"Baja",IF(G21&lt;=500,"Media",IF(G21&lt;=5000,"Alta","Muy Alta")))))</f>
        <v>Media</v>
      </c>
      <c r="I21" s="635">
        <f>IF(H21="","",IF(H21="Muy Baja",0.2,IF(H21="Baja",0.4,IF(H21="Media",0.6,IF(H21="Alta",0.8,IF(H21="Muy Alta",1,))))))</f>
        <v>0.6</v>
      </c>
      <c r="J21" s="631" t="s">
        <v>72</v>
      </c>
      <c r="K21" s="635" t="str">
        <f>IF(NOT(ISERROR(MATCH(J21,'[7]Tabla Impacto'!$B$221:$B$223,0))),'[7]Tabla Impacto'!$F$223&amp;"Por favor no seleccionar los criterios de impacto(Afectación Económica o presupuestal y Pérdida Reputacional)",J21)</f>
        <v xml:space="preserve">     El riesgo afecta la imagen de la entidad con algunos usuarios de relevancia frente al logro de los objetivos</v>
      </c>
      <c r="L21" s="638" t="str">
        <f>IF(OR(K21='[7]Tabla Impacto'!$C$11,K21='[7]Tabla Impacto'!$D$11),"Leve",IF(OR(K21='[7]Tabla Impacto'!$C$12,K21='[7]Tabla Impacto'!$D$12),"Menor",IF(OR(K21='[7]Tabla Impacto'!$C$13,K21='[7]Tabla Impacto'!$D$13),"Moderado",IF(OR(K21='[7]Tabla Impacto'!$C$14,K21='[7]Tabla Impacto'!$D$14),"Mayor",IF(OR(K21='[7]Tabla Impacto'!$C$15,K21='[7]Tabla Impacto'!$D$15),"Catastrófico","")))))</f>
        <v>Moderado</v>
      </c>
      <c r="M21" s="635">
        <f>IF(L21="","",IF(L21="Leve",0.2,IF(L21="Menor",0.4,IF(L21="Moderado",0.6,IF(L21="Mayor",0.8,IF(L21="Catastrófico",1,))))))</f>
        <v>0.6</v>
      </c>
      <c r="N21" s="641"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30">
        <v>1</v>
      </c>
      <c r="P21" s="14" t="s">
        <v>73</v>
      </c>
      <c r="Q21" s="15" t="str">
        <f>IF(OR(R21="Preventivo",R21="Detectivo"),"Probabilidad",IF(R21="Correctivo","Impacto",""))</f>
        <v>Probabilidad</v>
      </c>
      <c r="R21" s="16" t="s">
        <v>52</v>
      </c>
      <c r="S21" s="16" t="s">
        <v>53</v>
      </c>
      <c r="T21" s="17" t="str">
        <f>IF(AND(R21="Preventivo",S21="Automático"),"50%",IF(AND(R21="Preventivo",S21="Manual"),"40%",IF(AND(R21="Detectivo",S21="Automático"),"40%",IF(AND(R21="Detectivo",S21="Manual"),"30%",IF(AND(R21="Correctivo",S21="Automático"),"35%",IF(AND(R21="Correctivo",S21="Manual"),"25%",""))))))</f>
        <v>40%</v>
      </c>
      <c r="U21" s="16" t="s">
        <v>54</v>
      </c>
      <c r="V21" s="16" t="s">
        <v>55</v>
      </c>
      <c r="W21" s="16" t="s">
        <v>56</v>
      </c>
      <c r="X21" s="18">
        <f>IFERROR(IF(Q21="Probabilidad",(I21-(+I21*T21)),IF(Q21="Impacto",I21,"")),"")</f>
        <v>0.36</v>
      </c>
      <c r="Y21" s="19" t="str">
        <f>IFERROR(IF(X21="","",IF(X21&lt;=0.2,"Muy Baja",IF(X21&lt;=0.4,"Baja",IF(X21&lt;=0.6,"Media",IF(X21&lt;=0.8,"Alta","Muy Alta"))))),"")</f>
        <v>Baja</v>
      </c>
      <c r="Z21" s="20">
        <f>+X21</f>
        <v>0.36</v>
      </c>
      <c r="AA21" s="19" t="str">
        <f>IFERROR(IF(AB21="","",IF(AB21&lt;=0.2,"Leve",IF(AB21&lt;=0.4,"Menor",IF(AB21&lt;=0.6,"Moderado",IF(AB21&lt;=0.8,"Mayor","Catastrófico"))))),"")</f>
        <v>Moderado</v>
      </c>
      <c r="AB21" s="21">
        <f>IFERROR(IF(Q21="Impacto",(M21-(+M21*T21)),IF(Q21="Probabilidad",M21,"")),"")</f>
        <v>0.6</v>
      </c>
      <c r="AC21" s="2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23" t="s">
        <v>57</v>
      </c>
      <c r="AE21" s="24"/>
      <c r="AF21" s="32" t="s">
        <v>74</v>
      </c>
      <c r="AG21" s="25"/>
      <c r="AH21" s="25"/>
      <c r="AI21" s="24" t="s">
        <v>59</v>
      </c>
      <c r="AJ21" s="32" t="s">
        <v>60</v>
      </c>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20.25" x14ac:dyDescent="0.3">
      <c r="A22" s="445"/>
      <c r="B22" s="645"/>
      <c r="C22" s="645"/>
      <c r="D22" s="645"/>
      <c r="E22" s="645"/>
      <c r="F22" s="645"/>
      <c r="G22" s="660"/>
      <c r="H22" s="639"/>
      <c r="I22" s="636"/>
      <c r="J22" s="632"/>
      <c r="K22" s="636">
        <f ca="1">IF(NOT(ISERROR(MATCH(J22,_xlfn.ANCHORARRAY(E33),0))),I35&amp;"Por favor no seleccionar los criterios de impacto",J22)</f>
        <v>0</v>
      </c>
      <c r="L22" s="639"/>
      <c r="M22" s="636"/>
      <c r="N22" s="642"/>
      <c r="O22" s="30">
        <v>2</v>
      </c>
      <c r="P22" s="14"/>
      <c r="Q22" s="15" t="str">
        <f>IF(OR(R22="Preventivo",R22="Detectivo"),"Probabilidad",IF(R22="Correctivo","Impacto",""))</f>
        <v/>
      </c>
      <c r="R22" s="16"/>
      <c r="S22" s="16"/>
      <c r="T22" s="17" t="str">
        <f t="shared" ref="T22:T26" si="15">IF(AND(R22="Preventivo",S22="Automático"),"50%",IF(AND(R22="Preventivo",S22="Manual"),"40%",IF(AND(R22="Detectivo",S22="Automático"),"40%",IF(AND(R22="Detectivo",S22="Manual"),"30%",IF(AND(R22="Correctivo",S22="Automático"),"35%",IF(AND(R22="Correctivo",S22="Manual"),"25%",""))))))</f>
        <v/>
      </c>
      <c r="U22" s="16"/>
      <c r="V22" s="16"/>
      <c r="W22" s="16"/>
      <c r="X22" s="34" t="str">
        <f>IFERROR(IF(AND(Q21="Probabilidad",Q22="Probabilidad"),(Z21-(+Z21*T22)),IF(Q22="Probabilidad",(I21-(+I21*T22)),IF(Q22="Impacto",Z21,""))),"")</f>
        <v/>
      </c>
      <c r="Y22" s="19" t="str">
        <f t="shared" si="2"/>
        <v/>
      </c>
      <c r="Z22" s="20" t="str">
        <f t="shared" ref="Z22:Z26" si="16">+X22</f>
        <v/>
      </c>
      <c r="AA22" s="19" t="str">
        <f t="shared" si="4"/>
        <v/>
      </c>
      <c r="AB22" s="20" t="str">
        <f>IFERROR(IF(AND(Q21="Impacto",Q22="Impacto"),(AB21-(+AB21*T22)),IF(Q22="Impacto",(M21-(+M21*T22)),IF(Q22="Probabilidad",AB21,""))),"")</f>
        <v/>
      </c>
      <c r="AC22" s="22" t="str">
        <f t="shared" ref="AC22:AC23" si="17">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23"/>
      <c r="AE22" s="24"/>
      <c r="AF22" s="32"/>
      <c r="AG22" s="33"/>
      <c r="AH22" s="33"/>
      <c r="AI22" s="24"/>
      <c r="AJ22" s="32"/>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20.25" x14ac:dyDescent="0.3">
      <c r="A23" s="445"/>
      <c r="B23" s="645"/>
      <c r="C23" s="645"/>
      <c r="D23" s="645"/>
      <c r="E23" s="645"/>
      <c r="F23" s="645"/>
      <c r="G23" s="660"/>
      <c r="H23" s="639"/>
      <c r="I23" s="636"/>
      <c r="J23" s="632"/>
      <c r="K23" s="636">
        <f ca="1">IF(NOT(ISERROR(MATCH(J23,_xlfn.ANCHORARRAY(E34),0))),I36&amp;"Por favor no seleccionar los criterios de impacto",J23)</f>
        <v>0</v>
      </c>
      <c r="L23" s="639"/>
      <c r="M23" s="636"/>
      <c r="N23" s="642"/>
      <c r="O23" s="30">
        <v>3</v>
      </c>
      <c r="P23" s="31"/>
      <c r="Q23" s="15" t="str">
        <f>IF(OR(R23="Preventivo",R23="Detectivo"),"Probabilidad",IF(R23="Correctivo","Impacto",""))</f>
        <v/>
      </c>
      <c r="R23" s="16"/>
      <c r="S23" s="16"/>
      <c r="T23" s="17" t="str">
        <f t="shared" si="15"/>
        <v/>
      </c>
      <c r="U23" s="16"/>
      <c r="V23" s="16"/>
      <c r="W23" s="16"/>
      <c r="X23" s="18" t="str">
        <f>IFERROR(IF(AND(Q22="Probabilidad",Q23="Probabilidad"),(Z22-(+Z22*T23)),IF(AND(Q22="Impacto",Q23="Probabilidad"),(Z21-(+Z21*T23)),IF(Q23="Impacto",Z22,""))),"")</f>
        <v/>
      </c>
      <c r="Y23" s="19" t="str">
        <f t="shared" si="2"/>
        <v/>
      </c>
      <c r="Z23" s="20" t="str">
        <f t="shared" si="16"/>
        <v/>
      </c>
      <c r="AA23" s="19" t="str">
        <f t="shared" si="4"/>
        <v/>
      </c>
      <c r="AB23" s="20" t="str">
        <f>IFERROR(IF(AND(Q22="Impacto",Q23="Impacto"),(AB22-(+AB22*T23)),IF(AND(Q22="Probabilidad",Q23="Impacto"),(AB21-(+AB21*T23)),IF(Q23="Probabilidad",AB22,""))),"")</f>
        <v/>
      </c>
      <c r="AC23" s="22" t="str">
        <f t="shared" si="17"/>
        <v/>
      </c>
      <c r="AD23" s="23"/>
      <c r="AE23" s="24"/>
      <c r="AF23" s="32"/>
      <c r="AG23" s="33"/>
      <c r="AH23" s="33"/>
      <c r="AI23" s="24"/>
      <c r="AJ23" s="32"/>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20.25" x14ac:dyDescent="0.3">
      <c r="A24" s="445"/>
      <c r="B24" s="645"/>
      <c r="C24" s="645"/>
      <c r="D24" s="645"/>
      <c r="E24" s="645"/>
      <c r="F24" s="645"/>
      <c r="G24" s="660"/>
      <c r="H24" s="639"/>
      <c r="I24" s="636"/>
      <c r="J24" s="632"/>
      <c r="K24" s="636">
        <f ca="1">IF(NOT(ISERROR(MATCH(J24,_xlfn.ANCHORARRAY(E35),0))),I37&amp;"Por favor no seleccionar los criterios de impacto",J24)</f>
        <v>0</v>
      </c>
      <c r="L24" s="639"/>
      <c r="M24" s="636"/>
      <c r="N24" s="642"/>
      <c r="O24" s="30">
        <v>4</v>
      </c>
      <c r="P24" s="14"/>
      <c r="Q24" s="15" t="str">
        <f t="shared" ref="Q24:Q26" si="18">IF(OR(R24="Preventivo",R24="Detectivo"),"Probabilidad",IF(R24="Correctivo","Impacto",""))</f>
        <v/>
      </c>
      <c r="R24" s="16"/>
      <c r="S24" s="16"/>
      <c r="T24" s="17" t="str">
        <f t="shared" si="15"/>
        <v/>
      </c>
      <c r="U24" s="16"/>
      <c r="V24" s="16"/>
      <c r="W24" s="16"/>
      <c r="X24" s="18" t="str">
        <f t="shared" ref="X24:X26" si="19">IFERROR(IF(AND(Q23="Probabilidad",Q24="Probabilidad"),(Z23-(+Z23*T24)),IF(AND(Q23="Impacto",Q24="Probabilidad"),(Z22-(+Z22*T24)),IF(Q24="Impacto",Z23,""))),"")</f>
        <v/>
      </c>
      <c r="Y24" s="19" t="str">
        <f t="shared" si="2"/>
        <v/>
      </c>
      <c r="Z24" s="20" t="str">
        <f t="shared" si="16"/>
        <v/>
      </c>
      <c r="AA24" s="19" t="str">
        <f t="shared" si="4"/>
        <v/>
      </c>
      <c r="AB24" s="20" t="str">
        <f t="shared" ref="AB24:AB26" si="20">IFERROR(IF(AND(Q23="Impacto",Q24="Impacto"),(AB23-(+AB23*T24)),IF(AND(Q23="Probabilidad",Q24="Impacto"),(AB22-(+AB22*T24)),IF(Q24="Probabilidad",AB23,""))),"")</f>
        <v/>
      </c>
      <c r="AC24" s="2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23"/>
      <c r="AE24" s="24"/>
      <c r="AF24" s="32"/>
      <c r="AG24" s="33"/>
      <c r="AH24" s="33"/>
      <c r="AI24" s="24"/>
      <c r="AJ24" s="32"/>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20.25" x14ac:dyDescent="0.3">
      <c r="A25" s="445"/>
      <c r="B25" s="645"/>
      <c r="C25" s="645"/>
      <c r="D25" s="645"/>
      <c r="E25" s="645"/>
      <c r="F25" s="645"/>
      <c r="G25" s="660"/>
      <c r="H25" s="639"/>
      <c r="I25" s="636"/>
      <c r="J25" s="632"/>
      <c r="K25" s="636">
        <f ca="1">IF(NOT(ISERROR(MATCH(J25,_xlfn.ANCHORARRAY(E36),0))),I38&amp;"Por favor no seleccionar los criterios de impacto",J25)</f>
        <v>0</v>
      </c>
      <c r="L25" s="639"/>
      <c r="M25" s="636"/>
      <c r="N25" s="642"/>
      <c r="O25" s="30">
        <v>5</v>
      </c>
      <c r="P25" s="14"/>
      <c r="Q25" s="15" t="str">
        <f t="shared" si="18"/>
        <v/>
      </c>
      <c r="R25" s="16"/>
      <c r="S25" s="16"/>
      <c r="T25" s="17" t="str">
        <f t="shared" si="15"/>
        <v/>
      </c>
      <c r="U25" s="16"/>
      <c r="V25" s="16"/>
      <c r="W25" s="16"/>
      <c r="X25" s="18" t="str">
        <f t="shared" si="19"/>
        <v/>
      </c>
      <c r="Y25" s="19" t="str">
        <f t="shared" si="2"/>
        <v/>
      </c>
      <c r="Z25" s="20" t="str">
        <f t="shared" si="16"/>
        <v/>
      </c>
      <c r="AA25" s="19" t="str">
        <f t="shared" si="4"/>
        <v/>
      </c>
      <c r="AB25" s="20" t="str">
        <f t="shared" si="20"/>
        <v/>
      </c>
      <c r="AC25" s="22" t="str">
        <f t="shared" ref="AC25:AC26" si="2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23"/>
      <c r="AE25" s="24"/>
      <c r="AF25" s="32"/>
      <c r="AG25" s="33"/>
      <c r="AH25" s="33"/>
      <c r="AI25" s="24"/>
      <c r="AJ25" s="32"/>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20.25" x14ac:dyDescent="0.3">
      <c r="A26" s="447"/>
      <c r="B26" s="647"/>
      <c r="C26" s="647"/>
      <c r="D26" s="647"/>
      <c r="E26" s="647"/>
      <c r="F26" s="647"/>
      <c r="G26" s="661"/>
      <c r="H26" s="640"/>
      <c r="I26" s="637"/>
      <c r="J26" s="634"/>
      <c r="K26" s="637">
        <f ca="1">IF(NOT(ISERROR(MATCH(J26,_xlfn.ANCHORARRAY(E37),0))),I39&amp;"Por favor no seleccionar los criterios de impacto",J26)</f>
        <v>0</v>
      </c>
      <c r="L26" s="640"/>
      <c r="M26" s="637"/>
      <c r="N26" s="643"/>
      <c r="O26" s="30">
        <v>6</v>
      </c>
      <c r="P26" s="14"/>
      <c r="Q26" s="15" t="str">
        <f t="shared" si="18"/>
        <v/>
      </c>
      <c r="R26" s="16"/>
      <c r="S26" s="16"/>
      <c r="T26" s="17" t="str">
        <f t="shared" si="15"/>
        <v/>
      </c>
      <c r="U26" s="16"/>
      <c r="V26" s="16"/>
      <c r="W26" s="16"/>
      <c r="X26" s="18" t="str">
        <f t="shared" si="19"/>
        <v/>
      </c>
      <c r="Y26" s="19" t="str">
        <f t="shared" si="2"/>
        <v/>
      </c>
      <c r="Z26" s="20" t="str">
        <f t="shared" si="16"/>
        <v/>
      </c>
      <c r="AA26" s="19" t="str">
        <f t="shared" si="4"/>
        <v/>
      </c>
      <c r="AB26" s="20" t="str">
        <f t="shared" si="20"/>
        <v/>
      </c>
      <c r="AC26" s="22" t="str">
        <f t="shared" si="21"/>
        <v/>
      </c>
      <c r="AD26" s="23"/>
      <c r="AE26" s="24"/>
      <c r="AF26" s="32"/>
      <c r="AG26" s="33"/>
      <c r="AH26" s="33"/>
      <c r="AI26" s="24"/>
      <c r="AJ26" s="32"/>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45" customHeight="1" x14ac:dyDescent="0.3">
      <c r="A27" s="444">
        <v>4</v>
      </c>
      <c r="B27" s="644" t="s">
        <v>68</v>
      </c>
      <c r="C27" s="644" t="s">
        <v>75</v>
      </c>
      <c r="D27" s="644" t="s">
        <v>76</v>
      </c>
      <c r="E27" s="656" t="s">
        <v>77</v>
      </c>
      <c r="F27" s="644" t="s">
        <v>64</v>
      </c>
      <c r="G27" s="659">
        <v>365</v>
      </c>
      <c r="H27" s="638" t="str">
        <f>IF(G27&lt;=0,"",IF(G27&lt;=2,"Muy Baja",IF(G27&lt;=24,"Baja",IF(G27&lt;=500,"Media",IF(G27&lt;=5000,"Alta","Muy Alta")))))</f>
        <v>Media</v>
      </c>
      <c r="I27" s="635">
        <f>IF(H27="","",IF(H27="Muy Baja",0.2,IF(H27="Baja",0.4,IF(H27="Media",0.6,IF(H27="Alta",0.8,IF(H27="Muy Alta",1,))))))</f>
        <v>0.6</v>
      </c>
      <c r="J27" s="631" t="s">
        <v>50</v>
      </c>
      <c r="K27" s="635" t="str">
        <f>IF(NOT(ISERROR(MATCH(J27,'[7]Tabla Impacto'!$B$221:$B$223,0))),'[7]Tabla Impacto'!$F$223&amp;"Por favor no seleccionar los criterios de impacto(Afectación Económica o presupuestal y Pérdida Reputacional)",J27)</f>
        <v xml:space="preserve">     Entre 100 y 500 SMLMV </v>
      </c>
      <c r="L27" s="638" t="str">
        <f>IF(OR(K27='[7]Tabla Impacto'!$C$11,K27='[7]Tabla Impacto'!$D$11),"Leve",IF(OR(K27='[7]Tabla Impacto'!$C$12,K27='[7]Tabla Impacto'!$D$12),"Menor",IF(OR(K27='[7]Tabla Impacto'!$C$13,K27='[7]Tabla Impacto'!$D$13),"Moderado",IF(OR(K27='[7]Tabla Impacto'!$C$14,K27='[7]Tabla Impacto'!$D$14),"Mayor",IF(OR(K27='[7]Tabla Impacto'!$C$15,K27='[7]Tabla Impacto'!$D$15),"Catastrófico","")))))</f>
        <v>Mayor</v>
      </c>
      <c r="M27" s="635">
        <f>IF(L27="","",IF(L27="Leve",0.2,IF(L27="Menor",0.4,IF(L27="Moderado",0.6,IF(L27="Mayor",0.8,IF(L27="Catastrófico",1,))))))</f>
        <v>0.8</v>
      </c>
      <c r="N27" s="641"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30">
        <v>1</v>
      </c>
      <c r="P27" s="14" t="s">
        <v>78</v>
      </c>
      <c r="Q27" s="15" t="str">
        <f>IF(OR(R27="Preventivo",R27="Detectivo"),"Probabilidad",IF(R27="Correctivo","Impacto",""))</f>
        <v>Probabilidad</v>
      </c>
      <c r="R27" s="16" t="s">
        <v>52</v>
      </c>
      <c r="S27" s="16" t="s">
        <v>53</v>
      </c>
      <c r="T27" s="17" t="str">
        <f>IF(AND(R27="Preventivo",S27="Automático"),"50%",IF(AND(R27="Preventivo",S27="Manual"),"40%",IF(AND(R27="Detectivo",S27="Automático"),"40%",IF(AND(R27="Detectivo",S27="Manual"),"30%",IF(AND(R27="Correctivo",S27="Automático"),"35%",IF(AND(R27="Correctivo",S27="Manual"),"25%",""))))))</f>
        <v>40%</v>
      </c>
      <c r="U27" s="16" t="s">
        <v>79</v>
      </c>
      <c r="V27" s="16" t="s">
        <v>55</v>
      </c>
      <c r="W27" s="16" t="s">
        <v>80</v>
      </c>
      <c r="X27" s="18">
        <f>IFERROR(IF(Q27="Probabilidad",(I27-(+I27*T27)),IF(Q27="Impacto",I27,"")),"")</f>
        <v>0.36</v>
      </c>
      <c r="Y27" s="19" t="str">
        <f>IFERROR(IF(X27="","",IF(X27&lt;=0.2,"Muy Baja",IF(X27&lt;=0.4,"Baja",IF(X27&lt;=0.6,"Media",IF(X27&lt;=0.8,"Alta","Muy Alta"))))),"")</f>
        <v>Baja</v>
      </c>
      <c r="Z27" s="20">
        <f>+X27</f>
        <v>0.36</v>
      </c>
      <c r="AA27" s="19" t="str">
        <f>IFERROR(IF(AB27="","",IF(AB27&lt;=0.2,"Leve",IF(AB27&lt;=0.4,"Menor",IF(AB27&lt;=0.6,"Moderado",IF(AB27&lt;=0.8,"Mayor","Catastrófico"))))),"")</f>
        <v>Mayor</v>
      </c>
      <c r="AB27" s="21">
        <f>IFERROR(IF(Q27="Impacto",(M27-(+M27*T27)),IF(Q27="Probabilidad",M27,"")),"")</f>
        <v>0.8</v>
      </c>
      <c r="AC27" s="2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23" t="s">
        <v>57</v>
      </c>
      <c r="AE27" s="24"/>
      <c r="AF27" s="32" t="s">
        <v>74</v>
      </c>
      <c r="AG27" s="25"/>
      <c r="AH27" s="25"/>
      <c r="AI27" s="24" t="s">
        <v>81</v>
      </c>
      <c r="AJ27" s="32" t="s">
        <v>60</v>
      </c>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20.25" x14ac:dyDescent="0.3">
      <c r="A28" s="445"/>
      <c r="B28" s="645"/>
      <c r="C28" s="645"/>
      <c r="D28" s="645"/>
      <c r="E28" s="657"/>
      <c r="F28" s="645"/>
      <c r="G28" s="660"/>
      <c r="H28" s="639"/>
      <c r="I28" s="636"/>
      <c r="J28" s="632"/>
      <c r="K28" s="636">
        <f ca="1">IF(NOT(ISERROR(MATCH(J28,_xlfn.ANCHORARRAY(E39),0))),I41&amp;"Por favor no seleccionar los criterios de impacto",J28)</f>
        <v>0</v>
      </c>
      <c r="L28" s="639"/>
      <c r="M28" s="636"/>
      <c r="N28" s="642"/>
      <c r="O28" s="30">
        <v>2</v>
      </c>
      <c r="P28" s="14"/>
      <c r="Q28" s="15" t="str">
        <f>IF(OR(R28="Preventivo",R28="Detectivo"),"Probabilidad",IF(R28="Correctivo","Impacto",""))</f>
        <v/>
      </c>
      <c r="R28" s="16"/>
      <c r="S28" s="16"/>
      <c r="T28" s="17" t="str">
        <f t="shared" ref="T28:T32" si="22">IF(AND(R28="Preventivo",S28="Automático"),"50%",IF(AND(R28="Preventivo",S28="Manual"),"40%",IF(AND(R28="Detectivo",S28="Automático"),"40%",IF(AND(R28="Detectivo",S28="Manual"),"30%",IF(AND(R28="Correctivo",S28="Automático"),"35%",IF(AND(R28="Correctivo",S28="Manual"),"25%",""))))))</f>
        <v/>
      </c>
      <c r="U28" s="16"/>
      <c r="V28" s="16"/>
      <c r="W28" s="16"/>
      <c r="X28" s="18" t="str">
        <f>IFERROR(IF(AND(Q27="Probabilidad",Q28="Probabilidad"),(Z27-(+Z27*T28)),IF(Q28="Probabilidad",(I27-(+I27*T28)),IF(Q28="Impacto",Z27,""))),"")</f>
        <v/>
      </c>
      <c r="Y28" s="19" t="str">
        <f t="shared" si="2"/>
        <v/>
      </c>
      <c r="Z28" s="20" t="str">
        <f t="shared" ref="Z28:Z32" si="23">+X28</f>
        <v/>
      </c>
      <c r="AA28" s="19" t="str">
        <f t="shared" si="4"/>
        <v/>
      </c>
      <c r="AB28" s="20" t="str">
        <f>IFERROR(IF(AND(Q27="Impacto",Q28="Impacto"),(AB27-(+AB27*T28)),IF(Q28="Impacto",(M27-(+M27*T28)),IF(Q28="Probabilidad",AB27,""))),"")</f>
        <v/>
      </c>
      <c r="AC28" s="22" t="str">
        <f t="shared" ref="AC28:AC29" si="2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23"/>
      <c r="AE28" s="24"/>
      <c r="AF28" s="32"/>
      <c r="AG28" s="33"/>
      <c r="AH28" s="33"/>
      <c r="AI28" s="24"/>
      <c r="AJ28" s="32"/>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20.25" x14ac:dyDescent="0.3">
      <c r="A29" s="445"/>
      <c r="B29" s="645"/>
      <c r="C29" s="645"/>
      <c r="D29" s="645"/>
      <c r="E29" s="657"/>
      <c r="F29" s="645"/>
      <c r="G29" s="660"/>
      <c r="H29" s="639"/>
      <c r="I29" s="636"/>
      <c r="J29" s="632"/>
      <c r="K29" s="636">
        <f ca="1">IF(NOT(ISERROR(MATCH(J29,_xlfn.ANCHORARRAY(E40),0))),I42&amp;"Por favor no seleccionar los criterios de impacto",J29)</f>
        <v>0</v>
      </c>
      <c r="L29" s="639"/>
      <c r="M29" s="636"/>
      <c r="N29" s="642"/>
      <c r="O29" s="30">
        <v>3</v>
      </c>
      <c r="P29" s="31"/>
      <c r="Q29" s="15" t="str">
        <f>IF(OR(R29="Preventivo",R29="Detectivo"),"Probabilidad",IF(R29="Correctivo","Impacto",""))</f>
        <v/>
      </c>
      <c r="R29" s="16"/>
      <c r="S29" s="16"/>
      <c r="T29" s="17" t="str">
        <f t="shared" si="22"/>
        <v/>
      </c>
      <c r="U29" s="16"/>
      <c r="V29" s="16"/>
      <c r="W29" s="16"/>
      <c r="X29" s="18" t="str">
        <f>IFERROR(IF(AND(Q28="Probabilidad",Q29="Probabilidad"),(Z28-(+Z28*T29)),IF(AND(Q28="Impacto",Q29="Probabilidad"),(Z27-(+Z27*T29)),IF(Q29="Impacto",Z28,""))),"")</f>
        <v/>
      </c>
      <c r="Y29" s="19" t="str">
        <f t="shared" si="2"/>
        <v/>
      </c>
      <c r="Z29" s="20" t="str">
        <f t="shared" si="23"/>
        <v/>
      </c>
      <c r="AA29" s="19" t="str">
        <f t="shared" si="4"/>
        <v/>
      </c>
      <c r="AB29" s="20" t="str">
        <f>IFERROR(IF(AND(Q28="Impacto",Q29="Impacto"),(AB28-(+AB28*T29)),IF(AND(Q28="Probabilidad",Q29="Impacto"),(AB27-(+AB27*T29)),IF(Q29="Probabilidad",AB28,""))),"")</f>
        <v/>
      </c>
      <c r="AC29" s="22" t="str">
        <f t="shared" si="24"/>
        <v/>
      </c>
      <c r="AD29" s="23"/>
      <c r="AE29" s="24"/>
      <c r="AF29" s="32"/>
      <c r="AG29" s="33"/>
      <c r="AH29" s="33"/>
      <c r="AI29" s="24"/>
      <c r="AJ29" s="32"/>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20.25" x14ac:dyDescent="0.3">
      <c r="A30" s="445"/>
      <c r="B30" s="645"/>
      <c r="C30" s="645"/>
      <c r="D30" s="645"/>
      <c r="E30" s="657"/>
      <c r="F30" s="645"/>
      <c r="G30" s="660"/>
      <c r="H30" s="639"/>
      <c r="I30" s="636"/>
      <c r="J30" s="632"/>
      <c r="K30" s="636">
        <f ca="1">IF(NOT(ISERROR(MATCH(J30,_xlfn.ANCHORARRAY(E41),0))),I43&amp;"Por favor no seleccionar los criterios de impacto",J30)</f>
        <v>0</v>
      </c>
      <c r="L30" s="639"/>
      <c r="M30" s="636"/>
      <c r="N30" s="642"/>
      <c r="O30" s="30">
        <v>4</v>
      </c>
      <c r="P30" s="14"/>
      <c r="Q30" s="15" t="str">
        <f t="shared" ref="Q30:Q32" si="25">IF(OR(R30="Preventivo",R30="Detectivo"),"Probabilidad",IF(R30="Correctivo","Impacto",""))</f>
        <v/>
      </c>
      <c r="R30" s="16"/>
      <c r="S30" s="16"/>
      <c r="T30" s="17" t="str">
        <f t="shared" si="22"/>
        <v/>
      </c>
      <c r="U30" s="16"/>
      <c r="V30" s="16"/>
      <c r="W30" s="16"/>
      <c r="X30" s="18" t="str">
        <f t="shared" ref="X30:X32" si="26">IFERROR(IF(AND(Q29="Probabilidad",Q30="Probabilidad"),(Z29-(+Z29*T30)),IF(AND(Q29="Impacto",Q30="Probabilidad"),(Z28-(+Z28*T30)),IF(Q30="Impacto",Z29,""))),"")</f>
        <v/>
      </c>
      <c r="Y30" s="19" t="str">
        <f t="shared" si="2"/>
        <v/>
      </c>
      <c r="Z30" s="20" t="str">
        <f t="shared" si="23"/>
        <v/>
      </c>
      <c r="AA30" s="19" t="str">
        <f t="shared" si="4"/>
        <v/>
      </c>
      <c r="AB30" s="20" t="str">
        <f t="shared" ref="AB30:AB32" si="27">IFERROR(IF(AND(Q29="Impacto",Q30="Impacto"),(AB29-(+AB29*T30)),IF(AND(Q29="Probabilidad",Q30="Impacto"),(AB28-(+AB28*T30)),IF(Q30="Probabilidad",AB29,""))),"")</f>
        <v/>
      </c>
      <c r="AC30" s="2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23"/>
      <c r="AE30" s="24"/>
      <c r="AF30" s="32"/>
      <c r="AG30" s="33"/>
      <c r="AH30" s="33"/>
      <c r="AI30" s="24"/>
      <c r="AJ30" s="32"/>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20.25" x14ac:dyDescent="0.3">
      <c r="A31" s="445"/>
      <c r="B31" s="645"/>
      <c r="C31" s="645"/>
      <c r="D31" s="645"/>
      <c r="E31" s="657"/>
      <c r="F31" s="645"/>
      <c r="G31" s="660"/>
      <c r="H31" s="639"/>
      <c r="I31" s="636"/>
      <c r="J31" s="632"/>
      <c r="K31" s="636">
        <f ca="1">IF(NOT(ISERROR(MATCH(J31,_xlfn.ANCHORARRAY(E42),0))),I44&amp;"Por favor no seleccionar los criterios de impacto",J31)</f>
        <v>0</v>
      </c>
      <c r="L31" s="639"/>
      <c r="M31" s="636"/>
      <c r="N31" s="642"/>
      <c r="O31" s="30">
        <v>5</v>
      </c>
      <c r="P31" s="14"/>
      <c r="Q31" s="15" t="str">
        <f t="shared" si="25"/>
        <v/>
      </c>
      <c r="R31" s="16"/>
      <c r="S31" s="16"/>
      <c r="T31" s="17" t="str">
        <f t="shared" si="22"/>
        <v/>
      </c>
      <c r="U31" s="16"/>
      <c r="V31" s="16"/>
      <c r="W31" s="16"/>
      <c r="X31" s="34" t="str">
        <f t="shared" si="26"/>
        <v/>
      </c>
      <c r="Y31" s="19" t="str">
        <f>IFERROR(IF(X31="","",IF(X31&lt;=0.2,"Muy Baja",IF(X31&lt;=0.4,"Baja",IF(X31&lt;=0.6,"Media",IF(X31&lt;=0.8,"Alta","Muy Alta"))))),"")</f>
        <v/>
      </c>
      <c r="Z31" s="20" t="str">
        <f t="shared" si="23"/>
        <v/>
      </c>
      <c r="AA31" s="19" t="str">
        <f t="shared" si="4"/>
        <v/>
      </c>
      <c r="AB31" s="20" t="str">
        <f t="shared" si="27"/>
        <v/>
      </c>
      <c r="AC31" s="22" t="str">
        <f t="shared" ref="AC31:AC32" si="2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23"/>
      <c r="AE31" s="24"/>
      <c r="AF31" s="32"/>
      <c r="AG31" s="33"/>
      <c r="AH31" s="33"/>
      <c r="AI31" s="24"/>
      <c r="AJ31" s="32"/>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20.25" x14ac:dyDescent="0.3">
      <c r="A32" s="447"/>
      <c r="B32" s="647"/>
      <c r="C32" s="647"/>
      <c r="D32" s="647"/>
      <c r="E32" s="658"/>
      <c r="F32" s="647"/>
      <c r="G32" s="661"/>
      <c r="H32" s="640"/>
      <c r="I32" s="637"/>
      <c r="J32" s="634"/>
      <c r="K32" s="637">
        <f ca="1">IF(NOT(ISERROR(MATCH(J32,_xlfn.ANCHORARRAY(E43),0))),I45&amp;"Por favor no seleccionar los criterios de impacto",J32)</f>
        <v>0</v>
      </c>
      <c r="L32" s="640"/>
      <c r="M32" s="637"/>
      <c r="N32" s="643"/>
      <c r="O32" s="30">
        <v>6</v>
      </c>
      <c r="P32" s="14"/>
      <c r="Q32" s="15" t="str">
        <f t="shared" si="25"/>
        <v/>
      </c>
      <c r="R32" s="16"/>
      <c r="S32" s="16"/>
      <c r="T32" s="17" t="str">
        <f t="shared" si="22"/>
        <v/>
      </c>
      <c r="U32" s="16"/>
      <c r="V32" s="16"/>
      <c r="W32" s="16"/>
      <c r="X32" s="18" t="str">
        <f t="shared" si="26"/>
        <v/>
      </c>
      <c r="Y32" s="19" t="str">
        <f t="shared" si="2"/>
        <v/>
      </c>
      <c r="Z32" s="20" t="str">
        <f t="shared" si="23"/>
        <v/>
      </c>
      <c r="AA32" s="19" t="str">
        <f t="shared" si="4"/>
        <v/>
      </c>
      <c r="AB32" s="20" t="str">
        <f t="shared" si="27"/>
        <v/>
      </c>
      <c r="AC32" s="22" t="str">
        <f t="shared" si="28"/>
        <v/>
      </c>
      <c r="AD32" s="23"/>
      <c r="AE32" s="24"/>
      <c r="AF32" s="32"/>
      <c r="AG32" s="33"/>
      <c r="AH32" s="33"/>
      <c r="AI32" s="24"/>
      <c r="AJ32" s="32"/>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61.5" x14ac:dyDescent="0.3">
      <c r="A33" s="444">
        <v>5</v>
      </c>
      <c r="B33" s="644" t="s">
        <v>68</v>
      </c>
      <c r="C33" s="644" t="s">
        <v>82</v>
      </c>
      <c r="D33" s="644" t="s">
        <v>83</v>
      </c>
      <c r="E33" s="656" t="s">
        <v>84</v>
      </c>
      <c r="F33" s="644" t="s">
        <v>85</v>
      </c>
      <c r="G33" s="653">
        <v>365</v>
      </c>
      <c r="H33" s="638" t="str">
        <f>IF(G33&lt;=0,"",IF(G33&lt;=2,"Muy Baja",IF(G33&lt;=24,"Baja",IF(G33&lt;=500,"Media",IF(G33&lt;=5000,"Alta","Muy Alta")))))</f>
        <v>Media</v>
      </c>
      <c r="I33" s="635">
        <f>IF(H33="","",IF(H33="Muy Baja",0.2,IF(H33="Baja",0.4,IF(H33="Media",0.6,IF(H33="Alta",0.8,IF(H33="Muy Alta",1,))))))</f>
        <v>0.6</v>
      </c>
      <c r="J33" s="631" t="s">
        <v>86</v>
      </c>
      <c r="K33" s="635" t="str">
        <f>IF(NOT(ISERROR(MATCH(J33,'[7]Tabla Impacto'!$B$221:$B$223,0))),'[7]Tabla Impacto'!$F$223&amp;"Por favor no seleccionar los criterios de impacto(Afectación Económica o presupuestal y Pérdida Reputacional)",J33)</f>
        <v xml:space="preserve">     El riesgo afecta la imagen de de la entidad con efecto publicitario sostenido a nivel de sector administrativo, nivel departamental o municipal</v>
      </c>
      <c r="L33" s="638" t="str">
        <f>IF(OR(K33='[7]Tabla Impacto'!$C$11,K33='[7]Tabla Impacto'!$D$11),"Leve",IF(OR(K33='[7]Tabla Impacto'!$C$12,K33='[7]Tabla Impacto'!$D$12),"Menor",IF(OR(K33='[7]Tabla Impacto'!$C$13,K33='[7]Tabla Impacto'!$D$13),"Moderado",IF(OR(K33='[7]Tabla Impacto'!$C$14,K33='[7]Tabla Impacto'!$D$14),"Mayor",IF(OR(K33='[7]Tabla Impacto'!$C$15,K33='[7]Tabla Impacto'!$D$15),"Catastrófico","")))))</f>
        <v>Mayor</v>
      </c>
      <c r="M33" s="635">
        <f>IF(L33="","",IF(L33="Leve",0.2,IF(L33="Menor",0.4,IF(L33="Moderado",0.6,IF(L33="Mayor",0.8,IF(L33="Catastrófico",1,))))))</f>
        <v>0.8</v>
      </c>
      <c r="N33" s="641"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30">
        <v>1</v>
      </c>
      <c r="P33" s="14" t="s">
        <v>87</v>
      </c>
      <c r="Q33" s="15" t="str">
        <f>IF(OR(R33="Preventivo",R33="Detectivo"),"Probabilidad",IF(R33="Correctivo","Impacto",""))</f>
        <v>Probabilidad</v>
      </c>
      <c r="R33" s="16" t="s">
        <v>52</v>
      </c>
      <c r="S33" s="16" t="s">
        <v>53</v>
      </c>
      <c r="T33" s="17" t="str">
        <f>IF(AND(R33="Preventivo",S33="Automático"),"50%",IF(AND(R33="Preventivo",S33="Manual"),"40%",IF(AND(R33="Detectivo",S33="Automático"),"40%",IF(AND(R33="Detectivo",S33="Manual"),"30%",IF(AND(R33="Correctivo",S33="Automático"),"35%",IF(AND(R33="Correctivo",S33="Manual"),"25%",""))))))</f>
        <v>40%</v>
      </c>
      <c r="U33" s="16" t="s">
        <v>79</v>
      </c>
      <c r="V33" s="16" t="s">
        <v>55</v>
      </c>
      <c r="W33" s="16" t="s">
        <v>80</v>
      </c>
      <c r="X33" s="18">
        <f>IFERROR(IF(Q33="Probabilidad",(I33-(+I33*T33)),IF(Q33="Impacto",I33,"")),"")</f>
        <v>0.36</v>
      </c>
      <c r="Y33" s="19" t="str">
        <f>IFERROR(IF(X33="","",IF(X33&lt;=0.2,"Muy Baja",IF(X33&lt;=0.4,"Baja",IF(X33&lt;=0.6,"Media",IF(X33&lt;=0.8,"Alta","Muy Alta"))))),"")</f>
        <v>Baja</v>
      </c>
      <c r="Z33" s="20">
        <f>+X33</f>
        <v>0.36</v>
      </c>
      <c r="AA33" s="19" t="str">
        <f>IFERROR(IF(AB33="","",IF(AB33&lt;=0.2,"Leve",IF(AB33&lt;=0.4,"Menor",IF(AB33&lt;=0.6,"Moderado",IF(AB33&lt;=0.8,"Mayor","Catastrófico"))))),"")</f>
        <v>Mayor</v>
      </c>
      <c r="AB33" s="21">
        <f>IFERROR(IF(Q33="Impacto",(M33-(+M33*T33)),IF(Q33="Probabilidad",M33,"")),"")</f>
        <v>0.8</v>
      </c>
      <c r="AC33" s="22"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Alto</v>
      </c>
      <c r="AD33" s="23"/>
      <c r="AE33" s="24"/>
      <c r="AF33" s="32" t="s">
        <v>74</v>
      </c>
      <c r="AG33" s="25"/>
      <c r="AH33" s="25"/>
      <c r="AI33" s="24" t="s">
        <v>88</v>
      </c>
      <c r="AJ33" s="32" t="s">
        <v>60</v>
      </c>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20.25" x14ac:dyDescent="0.3">
      <c r="A34" s="445"/>
      <c r="B34" s="645"/>
      <c r="C34" s="645"/>
      <c r="D34" s="645"/>
      <c r="E34" s="657"/>
      <c r="F34" s="645"/>
      <c r="G34" s="654"/>
      <c r="H34" s="639"/>
      <c r="I34" s="636"/>
      <c r="J34" s="632"/>
      <c r="K34" s="636">
        <f ca="1">IF(NOT(ISERROR(MATCH(J34,_xlfn.ANCHORARRAY(E45),0))),I47&amp;"Por favor no seleccionar los criterios de impacto",J34)</f>
        <v>0</v>
      </c>
      <c r="L34" s="639"/>
      <c r="M34" s="636"/>
      <c r="N34" s="642"/>
      <c r="O34" s="30">
        <v>2</v>
      </c>
      <c r="P34" s="14"/>
      <c r="Q34" s="15" t="str">
        <f>IF(OR(R34="Preventivo",R34="Detectivo"),"Probabilidad",IF(R34="Correctivo","Impacto",""))</f>
        <v/>
      </c>
      <c r="R34" s="16"/>
      <c r="S34" s="16"/>
      <c r="T34" s="17" t="str">
        <f t="shared" ref="T34:T38" si="29">IF(AND(R34="Preventivo",S34="Automático"),"50%",IF(AND(R34="Preventivo",S34="Manual"),"40%",IF(AND(R34="Detectivo",S34="Automático"),"40%",IF(AND(R34="Detectivo",S34="Manual"),"30%",IF(AND(R34="Correctivo",S34="Automático"),"35%",IF(AND(R34="Correctivo",S34="Manual"),"25%",""))))))</f>
        <v/>
      </c>
      <c r="U34" s="16"/>
      <c r="V34" s="16"/>
      <c r="W34" s="16"/>
      <c r="X34" s="18" t="str">
        <f>IFERROR(IF(AND(Q33="Probabilidad",Q34="Probabilidad"),(Z33-(+Z33*T34)),IF(Q34="Probabilidad",(I33-(+I33*T34)),IF(Q34="Impacto",Z33,""))),"")</f>
        <v/>
      </c>
      <c r="Y34" s="19" t="str">
        <f t="shared" si="2"/>
        <v/>
      </c>
      <c r="Z34" s="20" t="str">
        <f t="shared" ref="Z34:Z38" si="30">+X34</f>
        <v/>
      </c>
      <c r="AA34" s="19" t="str">
        <f t="shared" si="4"/>
        <v/>
      </c>
      <c r="AB34" s="20" t="str">
        <f>IFERROR(IF(AND(Q33="Impacto",Q34="Impacto"),(AB33-(+AB33*T34)),IF(Q34="Impacto",(M33-(+M33*T34)),IF(Q34="Probabilidad",AB33,""))),"")</f>
        <v/>
      </c>
      <c r="AC34" s="22" t="str">
        <f t="shared" ref="AC34:AC35" si="3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23"/>
      <c r="AE34" s="24"/>
      <c r="AF34" s="32"/>
      <c r="AG34" s="33"/>
      <c r="AH34" s="33"/>
      <c r="AI34" s="24"/>
      <c r="AJ34" s="32"/>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20.25" customHeight="1" x14ac:dyDescent="0.3">
      <c r="A35" s="445"/>
      <c r="B35" s="645"/>
      <c r="C35" s="645"/>
      <c r="D35" s="645"/>
      <c r="E35" s="657"/>
      <c r="F35" s="645"/>
      <c r="G35" s="654"/>
      <c r="H35" s="639"/>
      <c r="I35" s="636"/>
      <c r="J35" s="632"/>
      <c r="K35" s="636">
        <f ca="1">IF(NOT(ISERROR(MATCH(J35,_xlfn.ANCHORARRAY(E46),0))),I48&amp;"Por favor no seleccionar los criterios de impacto",J35)</f>
        <v>0</v>
      </c>
      <c r="L35" s="639"/>
      <c r="M35" s="636"/>
      <c r="N35" s="642"/>
      <c r="O35" s="30">
        <v>3</v>
      </c>
      <c r="P35" s="31"/>
      <c r="Q35" s="15" t="str">
        <f>IF(OR(R35="Preventivo",R35="Detectivo"),"Probabilidad",IF(R35="Correctivo","Impacto",""))</f>
        <v/>
      </c>
      <c r="R35" s="16"/>
      <c r="S35" s="16"/>
      <c r="T35" s="17" t="str">
        <f t="shared" si="29"/>
        <v/>
      </c>
      <c r="U35" s="16"/>
      <c r="V35" s="16"/>
      <c r="W35" s="16"/>
      <c r="X35" s="18" t="str">
        <f>IFERROR(IF(AND(Q34="Probabilidad",Q35="Probabilidad"),(Z34-(+Z34*T35)),IF(AND(Q34="Impacto",Q35="Probabilidad"),(Z33-(+Z33*T35)),IF(Q35="Impacto",Z34,""))),"")</f>
        <v/>
      </c>
      <c r="Y35" s="19" t="str">
        <f t="shared" si="2"/>
        <v/>
      </c>
      <c r="Z35" s="20" t="str">
        <f t="shared" si="30"/>
        <v/>
      </c>
      <c r="AA35" s="19" t="str">
        <f t="shared" si="4"/>
        <v/>
      </c>
      <c r="AB35" s="20" t="str">
        <f>IFERROR(IF(AND(Q34="Impacto",Q35="Impacto"),(AB34-(+AB34*T35)),IF(AND(Q34="Probabilidad",Q35="Impacto"),(AB33-(+AB33*T35)),IF(Q35="Probabilidad",AB34,""))),"")</f>
        <v/>
      </c>
      <c r="AC35" s="22" t="str">
        <f t="shared" si="31"/>
        <v/>
      </c>
      <c r="AD35" s="23"/>
      <c r="AE35" s="24"/>
      <c r="AF35" s="32"/>
      <c r="AG35" s="33"/>
      <c r="AH35" s="33"/>
      <c r="AI35" s="24"/>
      <c r="AJ35" s="32"/>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20.25" x14ac:dyDescent="0.3">
      <c r="A36" s="445"/>
      <c r="B36" s="645"/>
      <c r="C36" s="645"/>
      <c r="D36" s="645"/>
      <c r="E36" s="657"/>
      <c r="F36" s="645"/>
      <c r="G36" s="654"/>
      <c r="H36" s="639"/>
      <c r="I36" s="636"/>
      <c r="J36" s="632"/>
      <c r="K36" s="636">
        <f ca="1">IF(NOT(ISERROR(MATCH(J36,_xlfn.ANCHORARRAY(E47),0))),I49&amp;"Por favor no seleccionar los criterios de impacto",J36)</f>
        <v>0</v>
      </c>
      <c r="L36" s="639"/>
      <c r="M36" s="636"/>
      <c r="N36" s="642"/>
      <c r="O36" s="30">
        <v>4</v>
      </c>
      <c r="P36" s="14"/>
      <c r="Q36" s="15" t="str">
        <f t="shared" ref="Q36:Q38" si="32">IF(OR(R36="Preventivo",R36="Detectivo"),"Probabilidad",IF(R36="Correctivo","Impacto",""))</f>
        <v/>
      </c>
      <c r="R36" s="16"/>
      <c r="S36" s="16"/>
      <c r="T36" s="17" t="str">
        <f t="shared" si="29"/>
        <v/>
      </c>
      <c r="U36" s="16"/>
      <c r="V36" s="16"/>
      <c r="W36" s="16"/>
      <c r="X36" s="18" t="str">
        <f t="shared" ref="X36:X38" si="33">IFERROR(IF(AND(Q35="Probabilidad",Q36="Probabilidad"),(Z35-(+Z35*T36)),IF(AND(Q35="Impacto",Q36="Probabilidad"),(Z34-(+Z34*T36)),IF(Q36="Impacto",Z35,""))),"")</f>
        <v/>
      </c>
      <c r="Y36" s="19" t="str">
        <f t="shared" si="2"/>
        <v/>
      </c>
      <c r="Z36" s="20" t="str">
        <f t="shared" si="30"/>
        <v/>
      </c>
      <c r="AA36" s="19" t="str">
        <f t="shared" si="4"/>
        <v/>
      </c>
      <c r="AB36" s="20" t="str">
        <f t="shared" ref="AB36:AB38" si="34">IFERROR(IF(AND(Q35="Impacto",Q36="Impacto"),(AB35-(+AB35*T36)),IF(AND(Q35="Probabilidad",Q36="Impacto"),(AB34-(+AB34*T36)),IF(Q36="Probabilidad",AB35,""))),"")</f>
        <v/>
      </c>
      <c r="AC36" s="2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23"/>
      <c r="AE36" s="24"/>
      <c r="AF36" s="32"/>
      <c r="AG36" s="33"/>
      <c r="AH36" s="33"/>
      <c r="AI36" s="24"/>
      <c r="AJ36" s="32"/>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20.25" x14ac:dyDescent="0.3">
      <c r="A37" s="445"/>
      <c r="B37" s="645"/>
      <c r="C37" s="645"/>
      <c r="D37" s="645"/>
      <c r="E37" s="657"/>
      <c r="F37" s="645"/>
      <c r="G37" s="654"/>
      <c r="H37" s="639"/>
      <c r="I37" s="636"/>
      <c r="J37" s="632"/>
      <c r="K37" s="636">
        <f ca="1">IF(NOT(ISERROR(MATCH(J37,_xlfn.ANCHORARRAY(E48),0))),I50&amp;"Por favor no seleccionar los criterios de impacto",J37)</f>
        <v>0</v>
      </c>
      <c r="L37" s="639"/>
      <c r="M37" s="636"/>
      <c r="N37" s="642"/>
      <c r="O37" s="30">
        <v>5</v>
      </c>
      <c r="P37" s="14"/>
      <c r="Q37" s="15" t="str">
        <f t="shared" si="32"/>
        <v/>
      </c>
      <c r="R37" s="16"/>
      <c r="S37" s="16"/>
      <c r="T37" s="17" t="str">
        <f t="shared" si="29"/>
        <v/>
      </c>
      <c r="U37" s="16"/>
      <c r="V37" s="16"/>
      <c r="W37" s="16"/>
      <c r="X37" s="18" t="str">
        <f t="shared" si="33"/>
        <v/>
      </c>
      <c r="Y37" s="19" t="str">
        <f t="shared" si="2"/>
        <v/>
      </c>
      <c r="Z37" s="20" t="str">
        <f t="shared" si="30"/>
        <v/>
      </c>
      <c r="AA37" s="19" t="str">
        <f t="shared" si="4"/>
        <v/>
      </c>
      <c r="AB37" s="20" t="str">
        <f t="shared" si="34"/>
        <v/>
      </c>
      <c r="AC37" s="22" t="str">
        <f t="shared" ref="AC37:AC38" si="3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23"/>
      <c r="AE37" s="24"/>
      <c r="AF37" s="32"/>
      <c r="AG37" s="33"/>
      <c r="AH37" s="33"/>
      <c r="AI37" s="24"/>
      <c r="AJ37" s="32"/>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21.75" customHeight="1" x14ac:dyDescent="0.3">
      <c r="A38" s="447"/>
      <c r="B38" s="647"/>
      <c r="C38" s="647"/>
      <c r="D38" s="647"/>
      <c r="E38" s="658"/>
      <c r="F38" s="647"/>
      <c r="G38" s="655"/>
      <c r="H38" s="640"/>
      <c r="I38" s="637"/>
      <c r="J38" s="634"/>
      <c r="K38" s="637">
        <f ca="1">IF(NOT(ISERROR(MATCH(J38,_xlfn.ANCHORARRAY(E49),0))),I51&amp;"Por favor no seleccionar los criterios de impacto",J38)</f>
        <v>0</v>
      </c>
      <c r="L38" s="640"/>
      <c r="M38" s="637"/>
      <c r="N38" s="643"/>
      <c r="O38" s="30">
        <v>6</v>
      </c>
      <c r="P38" s="14"/>
      <c r="Q38" s="15" t="str">
        <f t="shared" si="32"/>
        <v/>
      </c>
      <c r="R38" s="16"/>
      <c r="S38" s="16"/>
      <c r="T38" s="17" t="str">
        <f t="shared" si="29"/>
        <v/>
      </c>
      <c r="U38" s="16"/>
      <c r="V38" s="16"/>
      <c r="W38" s="16"/>
      <c r="X38" s="18" t="str">
        <f t="shared" si="33"/>
        <v/>
      </c>
      <c r="Y38" s="19" t="str">
        <f t="shared" si="2"/>
        <v/>
      </c>
      <c r="Z38" s="20" t="str">
        <f t="shared" si="30"/>
        <v/>
      </c>
      <c r="AA38" s="19" t="str">
        <f t="shared" si="4"/>
        <v/>
      </c>
      <c r="AB38" s="20" t="str">
        <f t="shared" si="34"/>
        <v/>
      </c>
      <c r="AC38" s="22" t="str">
        <f t="shared" si="35"/>
        <v/>
      </c>
      <c r="AD38" s="23"/>
      <c r="AE38" s="24"/>
      <c r="AF38" s="32"/>
      <c r="AG38" s="33"/>
      <c r="AH38" s="33"/>
      <c r="AI38" s="24"/>
      <c r="AJ38" s="32"/>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54" x14ac:dyDescent="0.3">
      <c r="A39" s="444">
        <v>6</v>
      </c>
      <c r="B39" s="644" t="s">
        <v>68</v>
      </c>
      <c r="C39" s="644" t="s">
        <v>89</v>
      </c>
      <c r="D39" s="644" t="s">
        <v>90</v>
      </c>
      <c r="E39" s="648" t="s">
        <v>91</v>
      </c>
      <c r="F39" s="644" t="s">
        <v>49</v>
      </c>
      <c r="G39" s="653">
        <v>40</v>
      </c>
      <c r="H39" s="638" t="str">
        <f>IF(G39&lt;=0,"",IF(G39&lt;=2,"Muy Baja",IF(G39&lt;=24,"Baja",IF(G39&lt;=500,"Media",IF(G39&lt;=5000,"Alta","Muy Alta")))))</f>
        <v>Media</v>
      </c>
      <c r="I39" s="635">
        <f>IF(H39="","",IF(H39="Muy Baja",0.2,IF(H39="Baja",0.4,IF(H39="Media",0.6,IF(H39="Alta",0.8,IF(H39="Muy Alta",1,))))))</f>
        <v>0.6</v>
      </c>
      <c r="J39" s="631" t="s">
        <v>50</v>
      </c>
      <c r="K39" s="635" t="str">
        <f>IF(NOT(ISERROR(MATCH(J39,'[7]Tabla Impacto'!$B$221:$B$223,0))),'[7]Tabla Impacto'!$F$223&amp;"Por favor no seleccionar los criterios de impacto(Afectación Económica o presupuestal y Pérdida Reputacional)",J39)</f>
        <v xml:space="preserve">     Entre 100 y 500 SMLMV </v>
      </c>
      <c r="L39" s="638" t="str">
        <f>IF(OR(K39='[7]Tabla Impacto'!$C$11,K39='[7]Tabla Impacto'!$D$11),"Leve",IF(OR(K39='[7]Tabla Impacto'!$C$12,K39='[7]Tabla Impacto'!$D$12),"Menor",IF(OR(K39='[7]Tabla Impacto'!$C$13,K39='[7]Tabla Impacto'!$D$13),"Moderado",IF(OR(K39='[7]Tabla Impacto'!$C$14,K39='[7]Tabla Impacto'!$D$14),"Mayor",IF(OR(K39='[7]Tabla Impacto'!$C$15,K39='[7]Tabla Impacto'!$D$15),"Catastrófico","")))))</f>
        <v>Mayor</v>
      </c>
      <c r="M39" s="635">
        <f>IF(L39="","",IF(L39="Leve",0.2,IF(L39="Menor",0.4,IF(L39="Moderado",0.6,IF(L39="Mayor",0.8,IF(L39="Catastrófico",1,))))))</f>
        <v>0.8</v>
      </c>
      <c r="N39" s="641"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Alto</v>
      </c>
      <c r="O39" s="30">
        <v>1</v>
      </c>
      <c r="P39" s="14" t="s">
        <v>92</v>
      </c>
      <c r="Q39" s="15" t="str">
        <f>IF(OR(R39="Preventivo",R39="Detectivo"),"Probabilidad",IF(R39="Correctivo","Impacto",""))</f>
        <v>Probabilidad</v>
      </c>
      <c r="R39" s="16" t="s">
        <v>52</v>
      </c>
      <c r="S39" s="16" t="s">
        <v>53</v>
      </c>
      <c r="T39" s="17" t="str">
        <f>IF(AND(R39="Preventivo",S39="Automático"),"50%",IF(AND(R39="Preventivo",S39="Manual"),"40%",IF(AND(R39="Detectivo",S39="Automático"),"40%",IF(AND(R39="Detectivo",S39="Manual"),"30%",IF(AND(R39="Correctivo",S39="Automático"),"35%",IF(AND(R39="Correctivo",S39="Manual"),"25%",""))))))</f>
        <v>40%</v>
      </c>
      <c r="U39" s="16" t="s">
        <v>54</v>
      </c>
      <c r="V39" s="16" t="s">
        <v>55</v>
      </c>
      <c r="W39" s="16" t="s">
        <v>56</v>
      </c>
      <c r="X39" s="18">
        <f>IFERROR(IF(Q39="Probabilidad",(I39-(+I39*T39)),IF(Q39="Impacto",I39,"")),"")</f>
        <v>0.36</v>
      </c>
      <c r="Y39" s="19" t="str">
        <f>IFERROR(IF(X39="","",IF(X39&lt;=0.2,"Muy Baja",IF(X39&lt;=0.4,"Baja",IF(X39&lt;=0.6,"Media",IF(X39&lt;=0.8,"Alta","Muy Alta"))))),"")</f>
        <v>Baja</v>
      </c>
      <c r="Z39" s="20">
        <f>+X39</f>
        <v>0.36</v>
      </c>
      <c r="AA39" s="19" t="str">
        <f>IFERROR(IF(AB39="","",IF(AB39&lt;=0.2,"Leve",IF(AB39&lt;=0.4,"Menor",IF(AB39&lt;=0.6,"Moderado",IF(AB39&lt;=0.8,"Mayor","Catastrófico"))))),"")</f>
        <v>Mayor</v>
      </c>
      <c r="AB39" s="21">
        <f>IFERROR(IF(Q39="Impacto",(M39-(+M39*T39)),IF(Q39="Probabilidad",M39,"")),"")</f>
        <v>0.8</v>
      </c>
      <c r="AC39" s="22"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Alto</v>
      </c>
      <c r="AD39" s="23"/>
      <c r="AE39" s="24"/>
      <c r="AF39" s="32" t="s">
        <v>93</v>
      </c>
      <c r="AG39" s="25"/>
      <c r="AH39" s="25"/>
      <c r="AI39" s="24" t="s">
        <v>59</v>
      </c>
      <c r="AJ39" s="32" t="s">
        <v>60</v>
      </c>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20.25" x14ac:dyDescent="0.3">
      <c r="A40" s="445"/>
      <c r="B40" s="645"/>
      <c r="C40" s="645"/>
      <c r="D40" s="645"/>
      <c r="E40" s="649"/>
      <c r="F40" s="645"/>
      <c r="G40" s="654"/>
      <c r="H40" s="639"/>
      <c r="I40" s="636"/>
      <c r="J40" s="632"/>
      <c r="K40" s="636">
        <f t="shared" ref="K40:K44" ca="1" si="36">IF(NOT(ISERROR(MATCH(J40,_xlfn.ANCHORARRAY(E51),0))),I53&amp;"Por favor no seleccionar los criterios de impacto",J40)</f>
        <v>0</v>
      </c>
      <c r="L40" s="639"/>
      <c r="M40" s="636"/>
      <c r="N40" s="642"/>
      <c r="O40" s="30">
        <v>2</v>
      </c>
      <c r="P40" s="14"/>
      <c r="Q40" s="15" t="str">
        <f>IF(OR(R40="Preventivo",R40="Detectivo"),"Probabilidad",IF(R40="Correctivo","Impacto",""))</f>
        <v/>
      </c>
      <c r="R40" s="16"/>
      <c r="S40" s="16"/>
      <c r="T40" s="17" t="str">
        <f t="shared" ref="T40:T44" si="37">IF(AND(R40="Preventivo",S40="Automático"),"50%",IF(AND(R40="Preventivo",S40="Manual"),"40%",IF(AND(R40="Detectivo",S40="Automático"),"40%",IF(AND(R40="Detectivo",S40="Manual"),"30%",IF(AND(R40="Correctivo",S40="Automático"),"35%",IF(AND(R40="Correctivo",S40="Manual"),"25%",""))))))</f>
        <v/>
      </c>
      <c r="U40" s="16"/>
      <c r="V40" s="16"/>
      <c r="W40" s="16"/>
      <c r="X40" s="18" t="str">
        <f>IFERROR(IF(AND(Q39="Probabilidad",Q40="Probabilidad"),(Z39-(+Z39*T40)),IF(Q40="Probabilidad",(I39-(+I39*T40)),IF(Q40="Impacto",Z39,""))),"")</f>
        <v/>
      </c>
      <c r="Y40" s="19" t="str">
        <f t="shared" si="2"/>
        <v/>
      </c>
      <c r="Z40" s="20" t="str">
        <f t="shared" ref="Z40:Z44" si="38">+X40</f>
        <v/>
      </c>
      <c r="AA40" s="19" t="str">
        <f t="shared" si="4"/>
        <v/>
      </c>
      <c r="AB40" s="20" t="str">
        <f>IFERROR(IF(AND(Q39="Impacto",Q40="Impacto"),(AB39-(+AB39*T40)),IF(Q40="Impacto",(M39-(+M39*T40)),IF(Q40="Probabilidad",AB39,""))),"")</f>
        <v/>
      </c>
      <c r="AC40" s="22" t="str">
        <f t="shared" ref="AC40:AC41" si="3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23"/>
      <c r="AE40" s="24"/>
      <c r="AF40" s="32"/>
      <c r="AG40" s="33"/>
      <c r="AH40" s="33"/>
      <c r="AI40" s="24"/>
      <c r="AJ40" s="32"/>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20.25" x14ac:dyDescent="0.3">
      <c r="A41" s="445"/>
      <c r="B41" s="645"/>
      <c r="C41" s="645"/>
      <c r="D41" s="645"/>
      <c r="E41" s="649"/>
      <c r="F41" s="645"/>
      <c r="G41" s="654"/>
      <c r="H41" s="639"/>
      <c r="I41" s="636"/>
      <c r="J41" s="632"/>
      <c r="K41" s="636">
        <f t="shared" ca="1" si="36"/>
        <v>0</v>
      </c>
      <c r="L41" s="639"/>
      <c r="M41" s="636"/>
      <c r="N41" s="642"/>
      <c r="O41" s="30">
        <v>3</v>
      </c>
      <c r="P41" s="31"/>
      <c r="Q41" s="15" t="str">
        <f>IF(OR(R41="Preventivo",R41="Detectivo"),"Probabilidad",IF(R41="Correctivo","Impacto",""))</f>
        <v/>
      </c>
      <c r="R41" s="16"/>
      <c r="S41" s="16"/>
      <c r="T41" s="17" t="str">
        <f t="shared" si="37"/>
        <v/>
      </c>
      <c r="U41" s="16"/>
      <c r="V41" s="16"/>
      <c r="W41" s="16"/>
      <c r="X41" s="18" t="str">
        <f>IFERROR(IF(AND(Q40="Probabilidad",Q41="Probabilidad"),(Z40-(+Z40*T41)),IF(AND(Q40="Impacto",Q41="Probabilidad"),(Z39-(+Z39*T41)),IF(Q41="Impacto",Z40,""))),"")</f>
        <v/>
      </c>
      <c r="Y41" s="19" t="str">
        <f t="shared" si="2"/>
        <v/>
      </c>
      <c r="Z41" s="20" t="str">
        <f t="shared" si="38"/>
        <v/>
      </c>
      <c r="AA41" s="19" t="str">
        <f t="shared" si="4"/>
        <v/>
      </c>
      <c r="AB41" s="20" t="str">
        <f>IFERROR(IF(AND(Q40="Impacto",Q41="Impacto"),(AB40-(+AB40*T41)),IF(AND(Q40="Probabilidad",Q41="Impacto"),(AB39-(+AB39*T41)),IF(Q41="Probabilidad",AB40,""))),"")</f>
        <v/>
      </c>
      <c r="AC41" s="22" t="str">
        <f t="shared" si="39"/>
        <v/>
      </c>
      <c r="AD41" s="23"/>
      <c r="AE41" s="24"/>
      <c r="AF41" s="32"/>
      <c r="AG41" s="33"/>
      <c r="AH41" s="33"/>
      <c r="AI41" s="24"/>
      <c r="AJ41" s="32"/>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20.25" x14ac:dyDescent="0.3">
      <c r="A42" s="445"/>
      <c r="B42" s="645"/>
      <c r="C42" s="645"/>
      <c r="D42" s="645"/>
      <c r="E42" s="649"/>
      <c r="F42" s="645"/>
      <c r="G42" s="654"/>
      <c r="H42" s="639"/>
      <c r="I42" s="636"/>
      <c r="J42" s="632"/>
      <c r="K42" s="636">
        <f t="shared" ca="1" si="36"/>
        <v>0</v>
      </c>
      <c r="L42" s="639"/>
      <c r="M42" s="636"/>
      <c r="N42" s="642"/>
      <c r="O42" s="30">
        <v>4</v>
      </c>
      <c r="P42" s="14"/>
      <c r="Q42" s="15" t="str">
        <f t="shared" ref="Q42:Q44" si="40">IF(OR(R42="Preventivo",R42="Detectivo"),"Probabilidad",IF(R42="Correctivo","Impacto",""))</f>
        <v/>
      </c>
      <c r="R42" s="16"/>
      <c r="S42" s="16"/>
      <c r="T42" s="17" t="str">
        <f t="shared" si="37"/>
        <v/>
      </c>
      <c r="U42" s="16"/>
      <c r="V42" s="16"/>
      <c r="W42" s="16"/>
      <c r="X42" s="18" t="str">
        <f t="shared" ref="X42:X44" si="41">IFERROR(IF(AND(Q41="Probabilidad",Q42="Probabilidad"),(Z41-(+Z41*T42)),IF(AND(Q41="Impacto",Q42="Probabilidad"),(Z40-(+Z40*T42)),IF(Q42="Impacto",Z41,""))),"")</f>
        <v/>
      </c>
      <c r="Y42" s="19" t="str">
        <f t="shared" si="2"/>
        <v/>
      </c>
      <c r="Z42" s="20" t="str">
        <f t="shared" si="38"/>
        <v/>
      </c>
      <c r="AA42" s="19" t="str">
        <f t="shared" si="4"/>
        <v/>
      </c>
      <c r="AB42" s="20" t="str">
        <f t="shared" ref="AB42:AB44" si="42">IFERROR(IF(AND(Q41="Impacto",Q42="Impacto"),(AB41-(+AB41*T42)),IF(AND(Q41="Probabilidad",Q42="Impacto"),(AB40-(+AB40*T42)),IF(Q42="Probabilidad",AB41,""))),"")</f>
        <v/>
      </c>
      <c r="AC42" s="2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23"/>
      <c r="AE42" s="24"/>
      <c r="AF42" s="32"/>
      <c r="AG42" s="33"/>
      <c r="AH42" s="33"/>
      <c r="AI42" s="24"/>
      <c r="AJ42" s="32"/>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20.25" x14ac:dyDescent="0.3">
      <c r="A43" s="445"/>
      <c r="B43" s="645"/>
      <c r="C43" s="645"/>
      <c r="D43" s="645"/>
      <c r="E43" s="649"/>
      <c r="F43" s="645"/>
      <c r="G43" s="654"/>
      <c r="H43" s="639"/>
      <c r="I43" s="636"/>
      <c r="J43" s="632"/>
      <c r="K43" s="636">
        <f t="shared" ca="1" si="36"/>
        <v>0</v>
      </c>
      <c r="L43" s="639"/>
      <c r="M43" s="636"/>
      <c r="N43" s="642"/>
      <c r="O43" s="30">
        <v>5</v>
      </c>
      <c r="P43" s="14"/>
      <c r="Q43" s="15" t="str">
        <f t="shared" si="40"/>
        <v/>
      </c>
      <c r="R43" s="16"/>
      <c r="S43" s="16"/>
      <c r="T43" s="17" t="str">
        <f t="shared" si="37"/>
        <v/>
      </c>
      <c r="U43" s="16"/>
      <c r="V43" s="16"/>
      <c r="W43" s="16"/>
      <c r="X43" s="18" t="str">
        <f t="shared" si="41"/>
        <v/>
      </c>
      <c r="Y43" s="19" t="str">
        <f t="shared" si="2"/>
        <v/>
      </c>
      <c r="Z43" s="20" t="str">
        <f t="shared" si="38"/>
        <v/>
      </c>
      <c r="AA43" s="19" t="str">
        <f t="shared" si="4"/>
        <v/>
      </c>
      <c r="AB43" s="20" t="str">
        <f t="shared" si="42"/>
        <v/>
      </c>
      <c r="AC43" s="22" t="str">
        <f t="shared" ref="AC43" si="4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23"/>
      <c r="AE43" s="24"/>
      <c r="AF43" s="32"/>
      <c r="AG43" s="33"/>
      <c r="AH43" s="33"/>
      <c r="AI43" s="24"/>
      <c r="AJ43" s="32"/>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20.25" x14ac:dyDescent="0.3">
      <c r="A44" s="447"/>
      <c r="B44" s="647"/>
      <c r="C44" s="647"/>
      <c r="D44" s="647"/>
      <c r="E44" s="651"/>
      <c r="F44" s="647"/>
      <c r="G44" s="655"/>
      <c r="H44" s="640"/>
      <c r="I44" s="637"/>
      <c r="J44" s="634"/>
      <c r="K44" s="637">
        <f t="shared" ca="1" si="36"/>
        <v>0</v>
      </c>
      <c r="L44" s="640"/>
      <c r="M44" s="637"/>
      <c r="N44" s="643"/>
      <c r="O44" s="30">
        <v>6</v>
      </c>
      <c r="P44" s="14"/>
      <c r="Q44" s="15" t="str">
        <f t="shared" si="40"/>
        <v/>
      </c>
      <c r="R44" s="16"/>
      <c r="S44" s="16"/>
      <c r="T44" s="17" t="str">
        <f t="shared" si="37"/>
        <v/>
      </c>
      <c r="U44" s="16"/>
      <c r="V44" s="16"/>
      <c r="W44" s="16"/>
      <c r="X44" s="18" t="str">
        <f t="shared" si="41"/>
        <v/>
      </c>
      <c r="Y44" s="19" t="str">
        <f t="shared" si="2"/>
        <v/>
      </c>
      <c r="Z44" s="20" t="str">
        <f t="shared" si="38"/>
        <v/>
      </c>
      <c r="AA44" s="19" t="str">
        <f>IFERROR(IF(AB44="","",IF(AB44&lt;=0.2,"Leve",IF(AB44&lt;=0.4,"Menor",IF(AB44&lt;=0.6,"Moderado",IF(AB44&lt;=0.8,"Mayor","Catastrófico"))))),"")</f>
        <v/>
      </c>
      <c r="AB44" s="20" t="str">
        <f t="shared" si="42"/>
        <v/>
      </c>
      <c r="AC44" s="22"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23"/>
      <c r="AE44" s="24"/>
      <c r="AF44" s="32"/>
      <c r="AG44" s="33"/>
      <c r="AH44" s="33"/>
      <c r="AI44" s="24"/>
      <c r="AJ44" s="32"/>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61.5" x14ac:dyDescent="0.3">
      <c r="A45" s="444">
        <v>7</v>
      </c>
      <c r="B45" s="644" t="s">
        <v>68</v>
      </c>
      <c r="C45" s="644" t="s">
        <v>94</v>
      </c>
      <c r="D45" s="644" t="s">
        <v>95</v>
      </c>
      <c r="E45" s="648" t="s">
        <v>96</v>
      </c>
      <c r="F45" s="644" t="s">
        <v>64</v>
      </c>
      <c r="G45" s="653">
        <v>40</v>
      </c>
      <c r="H45" s="638" t="str">
        <f>IF(G45&lt;=0,"",IF(G45&lt;=2,"Muy Baja",IF(G45&lt;=24,"Baja",IF(G45&lt;=500,"Media",IF(G45&lt;=5000,"Alta","Muy Alta")))))</f>
        <v>Media</v>
      </c>
      <c r="I45" s="635">
        <f>IF(H45="","",IF(H45="Muy Baja",0.2,IF(H45="Baja",0.4,IF(H45="Media",0.6,IF(H45="Alta",0.8,IF(H45="Muy Alta",1,))))))</f>
        <v>0.6</v>
      </c>
      <c r="J45" s="631" t="s">
        <v>50</v>
      </c>
      <c r="K45" s="635" t="str">
        <f>IF(NOT(ISERROR(MATCH(J45,'[7]Tabla Impacto'!$B$221:$B$223,0))),'[7]Tabla Impacto'!$F$223&amp;"Por favor no seleccionar los criterios de impacto(Afectación Económica o presupuestal y Pérdida Reputacional)",J45)</f>
        <v xml:space="preserve">     Entre 100 y 500 SMLMV </v>
      </c>
      <c r="L45" s="638" t="str">
        <f>IF(OR(K45='[7]Tabla Impacto'!$C$11,K45='[7]Tabla Impacto'!$D$11),"Leve",IF(OR(K45='[7]Tabla Impacto'!$C$12,K45='[7]Tabla Impacto'!$D$12),"Menor",IF(OR(K45='[7]Tabla Impacto'!$C$13,K45='[7]Tabla Impacto'!$D$13),"Moderado",IF(OR(K45='[7]Tabla Impacto'!$C$14,K45='[7]Tabla Impacto'!$D$14),"Mayor",IF(OR(K45='[7]Tabla Impacto'!$C$15,K45='[7]Tabla Impacto'!$D$15),"Catastrófico","")))))</f>
        <v>Mayor</v>
      </c>
      <c r="M45" s="635">
        <f>IF(L45="","",IF(L45="Leve",0.2,IF(L45="Menor",0.4,IF(L45="Moderado",0.6,IF(L45="Mayor",0.8,IF(L45="Catastrófico",1,))))))</f>
        <v>0.8</v>
      </c>
      <c r="N45" s="641"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Alto</v>
      </c>
      <c r="O45" s="30">
        <v>1</v>
      </c>
      <c r="P45" s="14" t="s">
        <v>97</v>
      </c>
      <c r="Q45" s="15" t="str">
        <f>IF(OR(R45="Preventivo",R45="Detectivo"),"Probabilidad",IF(R45="Correctivo","Impacto",""))</f>
        <v>Probabilidad</v>
      </c>
      <c r="R45" s="16" t="s">
        <v>52</v>
      </c>
      <c r="S45" s="16" t="s">
        <v>53</v>
      </c>
      <c r="T45" s="17" t="str">
        <f>IF(AND(R45="Preventivo",S45="Automático"),"50%",IF(AND(R45="Preventivo",S45="Manual"),"40%",IF(AND(R45="Detectivo",S45="Automático"),"40%",IF(AND(R45="Detectivo",S45="Manual"),"30%",IF(AND(R45="Correctivo",S45="Automático"),"35%",IF(AND(R45="Correctivo",S45="Manual"),"25%",""))))))</f>
        <v>40%</v>
      </c>
      <c r="U45" s="16" t="s">
        <v>79</v>
      </c>
      <c r="V45" s="16" t="s">
        <v>55</v>
      </c>
      <c r="W45" s="16" t="s">
        <v>56</v>
      </c>
      <c r="X45" s="18">
        <f>IFERROR(IF(Q45="Probabilidad",(I45-(+I45*T45)),IF(Q45="Impacto",I45,"")),"")</f>
        <v>0.36</v>
      </c>
      <c r="Y45" s="19" t="str">
        <f>IFERROR(IF(X45="","",IF(X45&lt;=0.2,"Muy Baja",IF(X45&lt;=0.4,"Baja",IF(X45&lt;=0.6,"Media",IF(X45&lt;=0.8,"Alta","Muy Alta"))))),"")</f>
        <v>Baja</v>
      </c>
      <c r="Z45" s="20">
        <f>+X45</f>
        <v>0.36</v>
      </c>
      <c r="AA45" s="19" t="str">
        <f>IFERROR(IF(AB45="","",IF(AB45&lt;=0.2,"Leve",IF(AB45&lt;=0.4,"Menor",IF(AB45&lt;=0.6,"Moderado",IF(AB45&lt;=0.8,"Mayor","Catastrófico"))))),"")</f>
        <v>Mayor</v>
      </c>
      <c r="AB45" s="20">
        <f>IFERROR(IF(Q45="Impacto",(M45-(+M45*T45)),IF(Q45="Probabilidad",M45,"")),"")</f>
        <v>0.8</v>
      </c>
      <c r="AC45" s="22"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Alto</v>
      </c>
      <c r="AD45" s="23"/>
      <c r="AE45" s="24"/>
      <c r="AF45" s="32" t="s">
        <v>93</v>
      </c>
      <c r="AG45" s="25"/>
      <c r="AH45" s="25"/>
      <c r="AI45" s="24" t="s">
        <v>81</v>
      </c>
      <c r="AJ45" s="32" t="s">
        <v>60</v>
      </c>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20.25" x14ac:dyDescent="0.3">
      <c r="A46" s="445"/>
      <c r="B46" s="645"/>
      <c r="C46" s="645"/>
      <c r="D46" s="645"/>
      <c r="E46" s="649"/>
      <c r="F46" s="645"/>
      <c r="G46" s="654"/>
      <c r="H46" s="639"/>
      <c r="I46" s="636"/>
      <c r="J46" s="632"/>
      <c r="K46" s="636">
        <f t="shared" ref="K46:K50" ca="1" si="44">IF(NOT(ISERROR(MATCH(J46,_xlfn.ANCHORARRAY(E57),0))),I59&amp;"Por favor no seleccionar los criterios de impacto",J46)</f>
        <v>0</v>
      </c>
      <c r="L46" s="639"/>
      <c r="M46" s="636"/>
      <c r="N46" s="642"/>
      <c r="O46" s="30">
        <v>2</v>
      </c>
      <c r="P46" s="14"/>
      <c r="Q46" s="15" t="str">
        <f>IF(OR(R46="Preventivo",R46="Detectivo"),"Probabilidad",IF(R46="Correctivo","Impacto",""))</f>
        <v/>
      </c>
      <c r="R46" s="16"/>
      <c r="S46" s="16"/>
      <c r="T46" s="17" t="str">
        <f t="shared" ref="T46:T50" si="45">IF(AND(R46="Preventivo",S46="Automático"),"50%",IF(AND(R46="Preventivo",S46="Manual"),"40%",IF(AND(R46="Detectivo",S46="Automático"),"40%",IF(AND(R46="Detectivo",S46="Manual"),"30%",IF(AND(R46="Correctivo",S46="Automático"),"35%",IF(AND(R46="Correctivo",S46="Manual"),"25%",""))))))</f>
        <v/>
      </c>
      <c r="U46" s="16"/>
      <c r="V46" s="16"/>
      <c r="W46" s="16"/>
      <c r="X46" s="18" t="str">
        <f>IFERROR(IF(AND(Q45="Probabilidad",Q46="Probabilidad"),(Z45-(+Z45*T46)),IF(Q46="Probabilidad",(I45-(+I45*T46)),IF(Q46="Impacto",Z45,""))),"")</f>
        <v/>
      </c>
      <c r="Y46" s="19" t="str">
        <f t="shared" si="2"/>
        <v/>
      </c>
      <c r="Z46" s="20" t="str">
        <f t="shared" ref="Z46:Z50" si="46">+X46</f>
        <v/>
      </c>
      <c r="AA46" s="19" t="str">
        <f t="shared" si="4"/>
        <v/>
      </c>
      <c r="AB46" s="20" t="str">
        <f>IFERROR(IF(AND(Q45="Impacto",Q46="Impacto"),(AB45-(+AB45*T46)),IF(Q46="Impacto",(M45-(+M45*T46)),IF(Q46="Probabilidad",AB45,""))),"")</f>
        <v/>
      </c>
      <c r="AC46" s="22" t="str">
        <f t="shared" ref="AC46:AC47" si="47">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23"/>
      <c r="AE46" s="24"/>
      <c r="AF46" s="32"/>
      <c r="AG46" s="33"/>
      <c r="AH46" s="33"/>
      <c r="AI46" s="24"/>
      <c r="AJ46" s="32"/>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20.25" x14ac:dyDescent="0.3">
      <c r="A47" s="445"/>
      <c r="B47" s="645"/>
      <c r="C47" s="645"/>
      <c r="D47" s="645"/>
      <c r="E47" s="649"/>
      <c r="F47" s="645"/>
      <c r="G47" s="654"/>
      <c r="H47" s="639"/>
      <c r="I47" s="636"/>
      <c r="J47" s="632"/>
      <c r="K47" s="636">
        <f t="shared" ca="1" si="44"/>
        <v>0</v>
      </c>
      <c r="L47" s="639"/>
      <c r="M47" s="636"/>
      <c r="N47" s="642"/>
      <c r="O47" s="30">
        <v>3</v>
      </c>
      <c r="P47" s="31"/>
      <c r="Q47" s="15" t="str">
        <f>IF(OR(R47="Preventivo",R47="Detectivo"),"Probabilidad",IF(R47="Correctivo","Impacto",""))</f>
        <v/>
      </c>
      <c r="R47" s="16"/>
      <c r="S47" s="16"/>
      <c r="T47" s="17" t="str">
        <f t="shared" si="45"/>
        <v/>
      </c>
      <c r="U47" s="16"/>
      <c r="V47" s="16"/>
      <c r="W47" s="16"/>
      <c r="X47" s="18" t="str">
        <f>IFERROR(IF(AND(Q46="Probabilidad",Q47="Probabilidad"),(Z46-(+Z46*T47)),IF(AND(Q46="Impacto",Q47="Probabilidad"),(Z45-(+Z45*T47)),IF(Q47="Impacto",Z46,""))),"")</f>
        <v/>
      </c>
      <c r="Y47" s="19" t="str">
        <f t="shared" si="2"/>
        <v/>
      </c>
      <c r="Z47" s="20" t="str">
        <f t="shared" si="46"/>
        <v/>
      </c>
      <c r="AA47" s="19" t="str">
        <f t="shared" si="4"/>
        <v/>
      </c>
      <c r="AB47" s="20" t="str">
        <f>IFERROR(IF(AND(Q46="Impacto",Q47="Impacto"),(AB46-(+AB46*T47)),IF(AND(Q46="Probabilidad",Q47="Impacto"),(AB45-(+AB45*T47)),IF(Q47="Probabilidad",AB46,""))),"")</f>
        <v/>
      </c>
      <c r="AC47" s="22" t="str">
        <f t="shared" si="47"/>
        <v/>
      </c>
      <c r="AD47" s="23"/>
      <c r="AE47" s="24"/>
      <c r="AF47" s="32"/>
      <c r="AG47" s="33"/>
      <c r="AH47" s="33"/>
      <c r="AI47" s="24"/>
      <c r="AJ47" s="32"/>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20.25" x14ac:dyDescent="0.3">
      <c r="A48" s="445"/>
      <c r="B48" s="645"/>
      <c r="C48" s="645"/>
      <c r="D48" s="645"/>
      <c r="E48" s="649"/>
      <c r="F48" s="645"/>
      <c r="G48" s="654"/>
      <c r="H48" s="639"/>
      <c r="I48" s="636"/>
      <c r="J48" s="632"/>
      <c r="K48" s="636">
        <f t="shared" ca="1" si="44"/>
        <v>0</v>
      </c>
      <c r="L48" s="639"/>
      <c r="M48" s="636"/>
      <c r="N48" s="642"/>
      <c r="O48" s="30">
        <v>4</v>
      </c>
      <c r="P48" s="14"/>
      <c r="Q48" s="15" t="str">
        <f t="shared" ref="Q48:Q50" si="48">IF(OR(R48="Preventivo",R48="Detectivo"),"Probabilidad",IF(R48="Correctivo","Impacto",""))</f>
        <v/>
      </c>
      <c r="R48" s="16"/>
      <c r="S48" s="16"/>
      <c r="T48" s="17" t="str">
        <f t="shared" si="45"/>
        <v/>
      </c>
      <c r="U48" s="16"/>
      <c r="V48" s="16"/>
      <c r="W48" s="16"/>
      <c r="X48" s="18" t="str">
        <f t="shared" ref="X48:X50" si="49">IFERROR(IF(AND(Q47="Probabilidad",Q48="Probabilidad"),(Z47-(+Z47*T48)),IF(AND(Q47="Impacto",Q48="Probabilidad"),(Z46-(+Z46*T48)),IF(Q48="Impacto",Z47,""))),"")</f>
        <v/>
      </c>
      <c r="Y48" s="19" t="str">
        <f t="shared" si="2"/>
        <v/>
      </c>
      <c r="Z48" s="20" t="str">
        <f t="shared" si="46"/>
        <v/>
      </c>
      <c r="AA48" s="19" t="str">
        <f t="shared" si="4"/>
        <v/>
      </c>
      <c r="AB48" s="20" t="str">
        <f t="shared" ref="AB48:AB50" si="50">IFERROR(IF(AND(Q47="Impacto",Q48="Impacto"),(AB47-(+AB47*T48)),IF(AND(Q47="Probabilidad",Q48="Impacto"),(AB46-(+AB46*T48)),IF(Q48="Probabilidad",AB47,""))),"")</f>
        <v/>
      </c>
      <c r="AC48" s="22"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23"/>
      <c r="AE48" s="24"/>
      <c r="AF48" s="32"/>
      <c r="AG48" s="33"/>
      <c r="AH48" s="33"/>
      <c r="AI48" s="24"/>
      <c r="AJ48" s="32"/>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20.25" x14ac:dyDescent="0.3">
      <c r="A49" s="445"/>
      <c r="B49" s="645"/>
      <c r="C49" s="645"/>
      <c r="D49" s="645"/>
      <c r="E49" s="649"/>
      <c r="F49" s="645"/>
      <c r="G49" s="654"/>
      <c r="H49" s="639"/>
      <c r="I49" s="636"/>
      <c r="J49" s="632"/>
      <c r="K49" s="636">
        <f t="shared" ca="1" si="44"/>
        <v>0</v>
      </c>
      <c r="L49" s="639"/>
      <c r="M49" s="636"/>
      <c r="N49" s="642"/>
      <c r="O49" s="30">
        <v>5</v>
      </c>
      <c r="P49" s="14"/>
      <c r="Q49" s="15" t="str">
        <f t="shared" si="48"/>
        <v/>
      </c>
      <c r="R49" s="16"/>
      <c r="S49" s="16"/>
      <c r="T49" s="17" t="str">
        <f t="shared" si="45"/>
        <v/>
      </c>
      <c r="U49" s="16"/>
      <c r="V49" s="16"/>
      <c r="W49" s="16"/>
      <c r="X49" s="18" t="str">
        <f t="shared" si="49"/>
        <v/>
      </c>
      <c r="Y49" s="19" t="str">
        <f t="shared" si="2"/>
        <v/>
      </c>
      <c r="Z49" s="20" t="str">
        <f t="shared" si="46"/>
        <v/>
      </c>
      <c r="AA49" s="19" t="str">
        <f t="shared" si="4"/>
        <v/>
      </c>
      <c r="AB49" s="20" t="str">
        <f t="shared" si="50"/>
        <v/>
      </c>
      <c r="AC49" s="22" t="str">
        <f t="shared" ref="AC49:AC50" si="51">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23"/>
      <c r="AE49" s="24"/>
      <c r="AF49" s="32"/>
      <c r="AG49" s="33"/>
      <c r="AH49" s="33"/>
      <c r="AI49" s="24"/>
      <c r="AJ49" s="32"/>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20.25" x14ac:dyDescent="0.3">
      <c r="A50" s="447"/>
      <c r="B50" s="647"/>
      <c r="C50" s="647"/>
      <c r="D50" s="647"/>
      <c r="E50" s="651"/>
      <c r="F50" s="647"/>
      <c r="G50" s="655"/>
      <c r="H50" s="640"/>
      <c r="I50" s="637"/>
      <c r="J50" s="634"/>
      <c r="K50" s="637">
        <f t="shared" ca="1" si="44"/>
        <v>0</v>
      </c>
      <c r="L50" s="640"/>
      <c r="M50" s="637"/>
      <c r="N50" s="643"/>
      <c r="O50" s="30">
        <v>6</v>
      </c>
      <c r="P50" s="14"/>
      <c r="Q50" s="15" t="str">
        <f t="shared" si="48"/>
        <v/>
      </c>
      <c r="R50" s="16"/>
      <c r="S50" s="16"/>
      <c r="T50" s="17" t="str">
        <f t="shared" si="45"/>
        <v/>
      </c>
      <c r="U50" s="16"/>
      <c r="V50" s="16"/>
      <c r="W50" s="16"/>
      <c r="X50" s="18" t="str">
        <f t="shared" si="49"/>
        <v/>
      </c>
      <c r="Y50" s="19" t="str">
        <f t="shared" si="2"/>
        <v/>
      </c>
      <c r="Z50" s="20" t="str">
        <f t="shared" si="46"/>
        <v/>
      </c>
      <c r="AA50" s="19" t="str">
        <f t="shared" si="4"/>
        <v/>
      </c>
      <c r="AB50" s="20" t="str">
        <f t="shared" si="50"/>
        <v/>
      </c>
      <c r="AC50" s="22" t="str">
        <f t="shared" si="51"/>
        <v/>
      </c>
      <c r="AD50" s="23"/>
      <c r="AE50" s="24"/>
      <c r="AF50" s="32"/>
      <c r="AG50" s="33"/>
      <c r="AH50" s="33"/>
      <c r="AI50" s="24"/>
      <c r="AJ50" s="32"/>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61.5" x14ac:dyDescent="0.3">
      <c r="A51" s="444">
        <v>8</v>
      </c>
      <c r="B51" s="644" t="s">
        <v>68</v>
      </c>
      <c r="C51" s="644" t="s">
        <v>98</v>
      </c>
      <c r="D51" s="644" t="s">
        <v>99</v>
      </c>
      <c r="E51" s="648" t="s">
        <v>100</v>
      </c>
      <c r="F51" s="644" t="s">
        <v>85</v>
      </c>
      <c r="G51" s="653">
        <v>365</v>
      </c>
      <c r="H51" s="638" t="str">
        <f>IF(G51&lt;=0,"",IF(G51&lt;=2,"Muy Baja",IF(G51&lt;=24,"Baja",IF(G51&lt;=500,"Media",IF(G51&lt;=5000,"Alta","Muy Alta")))))</f>
        <v>Media</v>
      </c>
      <c r="I51" s="635">
        <f>IF(H51="","",IF(H51="Muy Baja",0.2,IF(H51="Baja",0.4,IF(H51="Media",0.6,IF(H51="Alta",0.8,IF(H51="Muy Alta",1,))))))</f>
        <v>0.6</v>
      </c>
      <c r="J51" s="631" t="s">
        <v>50</v>
      </c>
      <c r="K51" s="635" t="str">
        <f>IF(NOT(ISERROR(MATCH(J51,'[7]Tabla Impacto'!$B$221:$B$223,0))),'[7]Tabla Impacto'!$F$223&amp;"Por favor no seleccionar los criterios de impacto(Afectación Económica o presupuestal y Pérdida Reputacional)",J51)</f>
        <v xml:space="preserve">     Entre 100 y 500 SMLMV </v>
      </c>
      <c r="L51" s="638" t="str">
        <f>IF(OR(K51='[7]Tabla Impacto'!$C$11,K51='[7]Tabla Impacto'!$D$11),"Leve",IF(OR(K51='[7]Tabla Impacto'!$C$12,K51='[7]Tabla Impacto'!$D$12),"Menor",IF(OR(K51='[7]Tabla Impacto'!$C$13,K51='[7]Tabla Impacto'!$D$13),"Moderado",IF(OR(K51='[7]Tabla Impacto'!$C$14,K51='[7]Tabla Impacto'!$D$14),"Mayor",IF(OR(K51='[7]Tabla Impacto'!$C$15,K51='[7]Tabla Impacto'!$D$15),"Catastrófico","")))))</f>
        <v>Mayor</v>
      </c>
      <c r="M51" s="635">
        <f>IF(L51="","",IF(L51="Leve",0.2,IF(L51="Menor",0.4,IF(L51="Moderado",0.6,IF(L51="Mayor",0.8,IF(L51="Catastrófico",1,))))))</f>
        <v>0.8</v>
      </c>
      <c r="N51" s="641"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Alto</v>
      </c>
      <c r="O51" s="30">
        <v>1</v>
      </c>
      <c r="P51" s="14" t="s">
        <v>101</v>
      </c>
      <c r="Q51" s="15" t="str">
        <f>IF(OR(R51="Preventivo",R51="Detectivo"),"Probabilidad",IF(R51="Correctivo","Impacto",""))</f>
        <v>Probabilidad</v>
      </c>
      <c r="R51" s="16" t="s">
        <v>52</v>
      </c>
      <c r="S51" s="16" t="s">
        <v>53</v>
      </c>
      <c r="T51" s="17" t="str">
        <f>IF(AND(R51="Preventivo",S51="Automático"),"50%",IF(AND(R51="Preventivo",S51="Manual"),"40%",IF(AND(R51="Detectivo",S51="Automático"),"40%",IF(AND(R51="Detectivo",S51="Manual"),"30%",IF(AND(R51="Correctivo",S51="Automático"),"35%",IF(AND(R51="Correctivo",S51="Manual"),"25%",""))))))</f>
        <v>40%</v>
      </c>
      <c r="U51" s="16" t="s">
        <v>79</v>
      </c>
      <c r="V51" s="16" t="s">
        <v>55</v>
      </c>
      <c r="W51" s="16" t="s">
        <v>80</v>
      </c>
      <c r="X51" s="18">
        <f>IFERROR(IF(Q51="Probabilidad",(I51-(+I51*T51)),IF(Q51="Impacto",I51,"")),"")</f>
        <v>0.36</v>
      </c>
      <c r="Y51" s="19" t="str">
        <f>IFERROR(IF(X51="","",IF(X51&lt;=0.2,"Muy Baja",IF(X51&lt;=0.4,"Baja",IF(X51&lt;=0.6,"Media",IF(X51&lt;=0.8,"Alta","Muy Alta"))))),"")</f>
        <v>Baja</v>
      </c>
      <c r="Z51" s="20">
        <f>+X51</f>
        <v>0.36</v>
      </c>
      <c r="AA51" s="19" t="str">
        <f>IFERROR(IF(AB51="","",IF(AB51&lt;=0.2,"Leve",IF(AB51&lt;=0.4,"Menor",IF(AB51&lt;=0.6,"Moderado",IF(AB51&lt;=0.8,"Mayor","Catastrófico"))))),"")</f>
        <v>Mayor</v>
      </c>
      <c r="AB51" s="20">
        <f>IFERROR(IF(Q51="Impacto",(M51-(+M51*T51)),IF(Q51="Probabilidad",M51,"")),"")</f>
        <v>0.8</v>
      </c>
      <c r="AC51" s="2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Alto</v>
      </c>
      <c r="AD51" s="23"/>
      <c r="AE51" s="24"/>
      <c r="AF51" s="32" t="s">
        <v>93</v>
      </c>
      <c r="AG51" s="25"/>
      <c r="AH51" s="25"/>
      <c r="AI51" s="24" t="s">
        <v>88</v>
      </c>
      <c r="AJ51" s="32" t="s">
        <v>60</v>
      </c>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20.25" x14ac:dyDescent="0.3">
      <c r="A52" s="445"/>
      <c r="B52" s="645"/>
      <c r="C52" s="645"/>
      <c r="D52" s="645"/>
      <c r="E52" s="649"/>
      <c r="F52" s="645"/>
      <c r="G52" s="654"/>
      <c r="H52" s="639"/>
      <c r="I52" s="636"/>
      <c r="J52" s="632"/>
      <c r="K52" s="636">
        <f ca="1">IF(NOT(ISERROR(MATCH(J52,_xlfn.ANCHORARRAY(E63),0))),I65&amp;"Por favor no seleccionar los criterios de impacto",J52)</f>
        <v>0</v>
      </c>
      <c r="L52" s="639"/>
      <c r="M52" s="636"/>
      <c r="N52" s="642"/>
      <c r="O52" s="30">
        <v>2</v>
      </c>
      <c r="P52" s="14"/>
      <c r="Q52" s="15" t="str">
        <f>IF(OR(R52="Preventivo",R52="Detectivo"),"Probabilidad",IF(R52="Correctivo","Impacto",""))</f>
        <v/>
      </c>
      <c r="R52" s="16"/>
      <c r="S52" s="16"/>
      <c r="T52" s="17" t="str">
        <f t="shared" ref="T52:T56" si="52">IF(AND(R52="Preventivo",S52="Automático"),"50%",IF(AND(R52="Preventivo",S52="Manual"),"40%",IF(AND(R52="Detectivo",S52="Automático"),"40%",IF(AND(R52="Detectivo",S52="Manual"),"30%",IF(AND(R52="Correctivo",S52="Automático"),"35%",IF(AND(R52="Correctivo",S52="Manual"),"25%",""))))))</f>
        <v/>
      </c>
      <c r="U52" s="16"/>
      <c r="V52" s="16"/>
      <c r="W52" s="16"/>
      <c r="X52" s="18" t="str">
        <f>IFERROR(IF(AND(Q51="Probabilidad",Q52="Probabilidad"),(Z51-(+Z51*T52)),IF(Q52="Probabilidad",(I51-(+I51*T52)),IF(Q52="Impacto",Z51,""))),"")</f>
        <v/>
      </c>
      <c r="Y52" s="19" t="str">
        <f t="shared" si="2"/>
        <v/>
      </c>
      <c r="Z52" s="20" t="str">
        <f t="shared" ref="Z52:Z56" si="53">+X52</f>
        <v/>
      </c>
      <c r="AA52" s="19" t="str">
        <f t="shared" si="4"/>
        <v/>
      </c>
      <c r="AB52" s="20" t="str">
        <f>IFERROR(IF(AND(Q51="Impacto",Q52="Impacto"),(AB51-(+AB51*T52)),IF(Q52="Impacto",(M51-(+M51*T52)),IF(Q52="Probabilidad",AB51,""))),"")</f>
        <v/>
      </c>
      <c r="AC52" s="22" t="str">
        <f t="shared" ref="AC52:AC53" si="54">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23"/>
      <c r="AE52" s="24"/>
      <c r="AF52" s="32"/>
      <c r="AG52" s="33"/>
      <c r="AH52" s="33"/>
      <c r="AI52" s="24"/>
      <c r="AJ52" s="32"/>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20.25" x14ac:dyDescent="0.3">
      <c r="A53" s="445"/>
      <c r="B53" s="645"/>
      <c r="C53" s="645"/>
      <c r="D53" s="645"/>
      <c r="E53" s="649"/>
      <c r="F53" s="645"/>
      <c r="G53" s="654"/>
      <c r="H53" s="639"/>
      <c r="I53" s="636"/>
      <c r="J53" s="632"/>
      <c r="K53" s="636">
        <f ca="1">IF(NOT(ISERROR(MATCH(J53,_xlfn.ANCHORARRAY(E64),0))),I66&amp;"Por favor no seleccionar los criterios de impacto",J53)</f>
        <v>0</v>
      </c>
      <c r="L53" s="639"/>
      <c r="M53" s="636"/>
      <c r="N53" s="642"/>
      <c r="O53" s="30">
        <v>3</v>
      </c>
      <c r="P53" s="31"/>
      <c r="Q53" s="15" t="str">
        <f>IF(OR(R53="Preventivo",R53="Detectivo"),"Probabilidad",IF(R53="Correctivo","Impacto",""))</f>
        <v/>
      </c>
      <c r="R53" s="16"/>
      <c r="S53" s="16"/>
      <c r="T53" s="17" t="str">
        <f t="shared" si="52"/>
        <v/>
      </c>
      <c r="U53" s="16"/>
      <c r="V53" s="16"/>
      <c r="W53" s="16"/>
      <c r="X53" s="18" t="str">
        <f>IFERROR(IF(AND(Q52="Probabilidad",Q53="Probabilidad"),(Z52-(+Z52*T53)),IF(AND(Q52="Impacto",Q53="Probabilidad"),(Z51-(+Z51*T53)),IF(Q53="Impacto",Z52,""))),"")</f>
        <v/>
      </c>
      <c r="Y53" s="19" t="str">
        <f t="shared" si="2"/>
        <v/>
      </c>
      <c r="Z53" s="20" t="str">
        <f t="shared" si="53"/>
        <v/>
      </c>
      <c r="AA53" s="19" t="str">
        <f t="shared" si="4"/>
        <v/>
      </c>
      <c r="AB53" s="20" t="str">
        <f>IFERROR(IF(AND(Q52="Impacto",Q53="Impacto"),(AB52-(+AB52*T53)),IF(AND(Q52="Probabilidad",Q53="Impacto"),(AB51-(+AB51*T53)),IF(Q53="Probabilidad",AB52,""))),"")</f>
        <v/>
      </c>
      <c r="AC53" s="22" t="str">
        <f t="shared" si="54"/>
        <v/>
      </c>
      <c r="AD53" s="23"/>
      <c r="AE53" s="24"/>
      <c r="AF53" s="32"/>
      <c r="AG53" s="33"/>
      <c r="AH53" s="33"/>
      <c r="AI53" s="24"/>
      <c r="AJ53" s="32"/>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20.25" x14ac:dyDescent="0.3">
      <c r="A54" s="445"/>
      <c r="B54" s="645"/>
      <c r="C54" s="645"/>
      <c r="D54" s="645"/>
      <c r="E54" s="649"/>
      <c r="F54" s="645"/>
      <c r="G54" s="654"/>
      <c r="H54" s="639"/>
      <c r="I54" s="636"/>
      <c r="J54" s="632"/>
      <c r="K54" s="636">
        <f ca="1">IF(NOT(ISERROR(MATCH(J54,_xlfn.ANCHORARRAY(E65),0))),I67&amp;"Por favor no seleccionar los criterios de impacto",J54)</f>
        <v>0</v>
      </c>
      <c r="L54" s="639"/>
      <c r="M54" s="636"/>
      <c r="N54" s="642"/>
      <c r="O54" s="30">
        <v>4</v>
      </c>
      <c r="P54" s="14"/>
      <c r="Q54" s="15" t="str">
        <f t="shared" ref="Q54:Q56" si="55">IF(OR(R54="Preventivo",R54="Detectivo"),"Probabilidad",IF(R54="Correctivo","Impacto",""))</f>
        <v/>
      </c>
      <c r="R54" s="16"/>
      <c r="S54" s="16"/>
      <c r="T54" s="17" t="str">
        <f t="shared" si="52"/>
        <v/>
      </c>
      <c r="U54" s="16"/>
      <c r="V54" s="16"/>
      <c r="W54" s="16"/>
      <c r="X54" s="18" t="str">
        <f t="shared" ref="X54:X56" si="56">IFERROR(IF(AND(Q53="Probabilidad",Q54="Probabilidad"),(Z53-(+Z53*T54)),IF(AND(Q53="Impacto",Q54="Probabilidad"),(Z52-(+Z52*T54)),IF(Q54="Impacto",Z53,""))),"")</f>
        <v/>
      </c>
      <c r="Y54" s="19" t="str">
        <f t="shared" si="2"/>
        <v/>
      </c>
      <c r="Z54" s="20" t="str">
        <f t="shared" si="53"/>
        <v/>
      </c>
      <c r="AA54" s="19" t="str">
        <f t="shared" si="4"/>
        <v/>
      </c>
      <c r="AB54" s="20" t="str">
        <f t="shared" ref="AB54:AB56" si="57">IFERROR(IF(AND(Q53="Impacto",Q54="Impacto"),(AB53-(+AB53*T54)),IF(AND(Q53="Probabilidad",Q54="Impacto"),(AB52-(+AB52*T54)),IF(Q54="Probabilidad",AB53,""))),"")</f>
        <v/>
      </c>
      <c r="AC54" s="22"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23"/>
      <c r="AE54" s="24"/>
      <c r="AF54" s="32"/>
      <c r="AG54" s="33"/>
      <c r="AH54" s="33"/>
      <c r="AI54" s="24"/>
      <c r="AJ54" s="32"/>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20.25" x14ac:dyDescent="0.3">
      <c r="A55" s="445"/>
      <c r="B55" s="645"/>
      <c r="C55" s="645"/>
      <c r="D55" s="645"/>
      <c r="E55" s="649"/>
      <c r="F55" s="645"/>
      <c r="G55" s="654"/>
      <c r="H55" s="639"/>
      <c r="I55" s="636"/>
      <c r="J55" s="632"/>
      <c r="K55" s="636">
        <f ca="1">IF(NOT(ISERROR(MATCH(J55,_xlfn.ANCHORARRAY(E66),0))),I68&amp;"Por favor no seleccionar los criterios de impacto",J55)</f>
        <v>0</v>
      </c>
      <c r="L55" s="639"/>
      <c r="M55" s="636"/>
      <c r="N55" s="642"/>
      <c r="O55" s="30">
        <v>5</v>
      </c>
      <c r="P55" s="14"/>
      <c r="Q55" s="15" t="str">
        <f t="shared" si="55"/>
        <v/>
      </c>
      <c r="R55" s="16"/>
      <c r="S55" s="16"/>
      <c r="T55" s="17" t="str">
        <f t="shared" si="52"/>
        <v/>
      </c>
      <c r="U55" s="16"/>
      <c r="V55" s="16"/>
      <c r="W55" s="16"/>
      <c r="X55" s="18" t="str">
        <f t="shared" si="56"/>
        <v/>
      </c>
      <c r="Y55" s="19" t="str">
        <f t="shared" si="2"/>
        <v/>
      </c>
      <c r="Z55" s="20" t="str">
        <f t="shared" si="53"/>
        <v/>
      </c>
      <c r="AA55" s="19" t="str">
        <f t="shared" si="4"/>
        <v/>
      </c>
      <c r="AB55" s="20" t="str">
        <f t="shared" si="57"/>
        <v/>
      </c>
      <c r="AC55" s="22" t="str">
        <f t="shared" ref="AC55:AC56" si="58">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23"/>
      <c r="AE55" s="24"/>
      <c r="AF55" s="32"/>
      <c r="AG55" s="33"/>
      <c r="AH55" s="33"/>
      <c r="AI55" s="24"/>
      <c r="AJ55" s="32"/>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20.25" x14ac:dyDescent="0.3">
      <c r="A56" s="447"/>
      <c r="B56" s="647"/>
      <c r="C56" s="647"/>
      <c r="D56" s="647"/>
      <c r="E56" s="651"/>
      <c r="F56" s="647"/>
      <c r="G56" s="655"/>
      <c r="H56" s="640"/>
      <c r="I56" s="637"/>
      <c r="J56" s="634"/>
      <c r="K56" s="637">
        <f ca="1">IF(NOT(ISERROR(MATCH(J56,_xlfn.ANCHORARRAY(E67),0))),I93&amp;"Por favor no seleccionar los criterios de impacto",J56)</f>
        <v>0</v>
      </c>
      <c r="L56" s="640"/>
      <c r="M56" s="637"/>
      <c r="N56" s="643"/>
      <c r="O56" s="30">
        <v>6</v>
      </c>
      <c r="P56" s="14"/>
      <c r="Q56" s="15" t="str">
        <f t="shared" si="55"/>
        <v/>
      </c>
      <c r="R56" s="16"/>
      <c r="S56" s="16"/>
      <c r="T56" s="17" t="str">
        <f t="shared" si="52"/>
        <v/>
      </c>
      <c r="U56" s="16"/>
      <c r="V56" s="16"/>
      <c r="W56" s="16"/>
      <c r="X56" s="18" t="str">
        <f t="shared" si="56"/>
        <v/>
      </c>
      <c r="Y56" s="19" t="str">
        <f t="shared" si="2"/>
        <v/>
      </c>
      <c r="Z56" s="20" t="str">
        <f t="shared" si="53"/>
        <v/>
      </c>
      <c r="AA56" s="19" t="str">
        <f t="shared" si="4"/>
        <v/>
      </c>
      <c r="AB56" s="20" t="str">
        <f t="shared" si="57"/>
        <v/>
      </c>
      <c r="AC56" s="22" t="str">
        <f t="shared" si="58"/>
        <v/>
      </c>
      <c r="AD56" s="23"/>
      <c r="AE56" s="24"/>
      <c r="AF56" s="32"/>
      <c r="AG56" s="33"/>
      <c r="AH56" s="33"/>
      <c r="AI56" s="24"/>
      <c r="AJ56" s="32"/>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54" x14ac:dyDescent="0.3">
      <c r="A57" s="444">
        <v>9</v>
      </c>
      <c r="B57" s="644" t="s">
        <v>45</v>
      </c>
      <c r="C57" s="644" t="s">
        <v>102</v>
      </c>
      <c r="D57" s="644" t="s">
        <v>103</v>
      </c>
      <c r="E57" s="648" t="s">
        <v>104</v>
      </c>
      <c r="F57" s="644" t="s">
        <v>49</v>
      </c>
      <c r="G57" s="653">
        <v>365</v>
      </c>
      <c r="H57" s="638" t="str">
        <f>IF(G57&lt;=0,"",IF(G57&lt;=2,"Muy Baja",IF(G57&lt;=24,"Baja",IF(G57&lt;=500,"Media",IF(G57&lt;=5000,"Alta","Muy Alta")))))</f>
        <v>Media</v>
      </c>
      <c r="I57" s="635">
        <f>IF(H57="","",IF(H57="Muy Baja",0.2,IF(H57="Baja",0.4,IF(H57="Media",0.6,IF(H57="Alta",0.8,IF(H57="Muy Alta",1,))))))</f>
        <v>0.6</v>
      </c>
      <c r="J57" s="631" t="s">
        <v>50</v>
      </c>
      <c r="K57" s="635" t="str">
        <f>IF(NOT(ISERROR(MATCH(J57,'[7]Tabla Impacto'!$B$221:$B$223,0))),'[7]Tabla Impacto'!$F$223&amp;"Por favor no seleccionar los criterios de impacto(Afectación Económica o presupuestal y Pérdida Reputacional)",J57)</f>
        <v xml:space="preserve">     Entre 100 y 500 SMLMV </v>
      </c>
      <c r="L57" s="638" t="str">
        <f>IF(OR(K57='[7]Tabla Impacto'!$C$11,K57='[7]Tabla Impacto'!$D$11),"Leve",IF(OR(K57='[7]Tabla Impacto'!$C$12,K57='[7]Tabla Impacto'!$D$12),"Menor",IF(OR(K57='[7]Tabla Impacto'!$C$13,K57='[7]Tabla Impacto'!$D$13),"Moderado",IF(OR(K57='[7]Tabla Impacto'!$C$14,K57='[7]Tabla Impacto'!$D$14),"Mayor",IF(OR(K57='[7]Tabla Impacto'!$C$15,K57='[7]Tabla Impacto'!$D$15),"Catastrófico","")))))</f>
        <v>Mayor</v>
      </c>
      <c r="M57" s="635">
        <f>IF(L57="","",IF(L57="Leve",0.2,IF(L57="Menor",0.4,IF(L57="Moderado",0.6,IF(L57="Mayor",0.8,IF(L57="Catastrófico",1,))))))</f>
        <v>0.8</v>
      </c>
      <c r="N57" s="641"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30">
        <v>1</v>
      </c>
      <c r="P57" s="14" t="s">
        <v>105</v>
      </c>
      <c r="Q57" s="15" t="str">
        <f>IF(OR(R57="Preventivo",R57="Detectivo"),"Probabilidad",IF(R57="Correctivo","Impacto",""))</f>
        <v>Probabilidad</v>
      </c>
      <c r="R57" s="16" t="s">
        <v>52</v>
      </c>
      <c r="S57" s="16" t="s">
        <v>53</v>
      </c>
      <c r="T57" s="17" t="str">
        <f>IF(AND(R57="Preventivo",S57="Automático"),"50%",IF(AND(R57="Preventivo",S57="Manual"),"40%",IF(AND(R57="Detectivo",S57="Automático"),"40%",IF(AND(R57="Detectivo",S57="Manual"),"30%",IF(AND(R57="Correctivo",S57="Automático"),"35%",IF(AND(R57="Correctivo",S57="Manual"),"25%",""))))))</f>
        <v>40%</v>
      </c>
      <c r="U57" s="16" t="s">
        <v>54</v>
      </c>
      <c r="V57" s="16" t="s">
        <v>55</v>
      </c>
      <c r="W57" s="16" t="s">
        <v>56</v>
      </c>
      <c r="X57" s="18">
        <f>IFERROR(IF(Q57="Probabilidad",(I57-(+I57*T57)),IF(Q57="Impacto",I57,"")),"")</f>
        <v>0.36</v>
      </c>
      <c r="Y57" s="19" t="str">
        <f>IFERROR(IF(X57="","",IF(X57&lt;=0.2,"Muy Baja",IF(X57&lt;=0.4,"Baja",IF(X57&lt;=0.6,"Media",IF(X57&lt;=0.8,"Alta","Muy Alta"))))),"")</f>
        <v>Baja</v>
      </c>
      <c r="Z57" s="20">
        <f>+X57</f>
        <v>0.36</v>
      </c>
      <c r="AA57" s="19" t="str">
        <f>IFERROR(IF(AB57="","",IF(AB57&lt;=0.2,"Leve",IF(AB57&lt;=0.4,"Menor",IF(AB57&lt;=0.6,"Moderado",IF(AB57&lt;=0.8,"Mayor","Catastrófico"))))),"")</f>
        <v>Mayor</v>
      </c>
      <c r="AB57" s="20">
        <f>IFERROR(IF(Q57="Impacto",(M57-(+M57*T57)),IF(Q57="Probabilidad",M57,"")),"")</f>
        <v>0.8</v>
      </c>
      <c r="AC57" s="22"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Alto</v>
      </c>
      <c r="AD57" s="23"/>
      <c r="AE57" s="24"/>
      <c r="AF57" s="24" t="s">
        <v>106</v>
      </c>
      <c r="AG57" s="25"/>
      <c r="AH57" s="25"/>
      <c r="AI57" s="24" t="s">
        <v>59</v>
      </c>
      <c r="AJ57" s="32" t="s">
        <v>60</v>
      </c>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20.25" x14ac:dyDescent="0.3">
      <c r="A58" s="445"/>
      <c r="B58" s="645"/>
      <c r="C58" s="645"/>
      <c r="D58" s="645"/>
      <c r="E58" s="649"/>
      <c r="F58" s="645"/>
      <c r="G58" s="654"/>
      <c r="H58" s="639"/>
      <c r="I58" s="636"/>
      <c r="J58" s="632"/>
      <c r="K58" s="636">
        <f ca="1">IF(NOT(ISERROR(MATCH(J58,_xlfn.ANCHORARRAY(E93),0))),I95&amp;"Por favor no seleccionar los criterios de impacto",J58)</f>
        <v>0</v>
      </c>
      <c r="L58" s="639"/>
      <c r="M58" s="636"/>
      <c r="N58" s="642"/>
      <c r="O58" s="30">
        <v>2</v>
      </c>
      <c r="P58" s="14"/>
      <c r="Q58" s="15" t="str">
        <f>IF(OR(R58="Preventivo",R58="Detectivo"),"Probabilidad",IF(R58="Correctivo","Impacto",""))</f>
        <v/>
      </c>
      <c r="R58" s="16"/>
      <c r="S58" s="16"/>
      <c r="T58" s="17" t="str">
        <f t="shared" ref="T58:T62" si="59">IF(AND(R58="Preventivo",S58="Automático"),"50%",IF(AND(R58="Preventivo",S58="Manual"),"40%",IF(AND(R58="Detectivo",S58="Automático"),"40%",IF(AND(R58="Detectivo",S58="Manual"),"30%",IF(AND(R58="Correctivo",S58="Automático"),"35%",IF(AND(R58="Correctivo",S58="Manual"),"25%",""))))))</f>
        <v/>
      </c>
      <c r="U58" s="16"/>
      <c r="V58" s="16"/>
      <c r="W58" s="16"/>
      <c r="X58" s="18" t="str">
        <f>IFERROR(IF(AND(Q57="Probabilidad",Q58="Probabilidad"),(Z57-(+Z57*T58)),IF(Q58="Probabilidad",(I57-(+I57*T58)),IF(Q58="Impacto",Z57,""))),"")</f>
        <v/>
      </c>
      <c r="Y58" s="19" t="str">
        <f t="shared" si="2"/>
        <v/>
      </c>
      <c r="Z58" s="20" t="str">
        <f t="shared" ref="Z58:Z62" si="60">+X58</f>
        <v/>
      </c>
      <c r="AA58" s="19" t="str">
        <f t="shared" si="4"/>
        <v/>
      </c>
      <c r="AB58" s="20" t="str">
        <f>IFERROR(IF(AND(Q57="Impacto",Q58="Impacto"),(AB57-(+AB57*T58)),IF(Q58="Impacto",(M57-(+M57*T58)),IF(Q58="Probabilidad",AB57,""))),"")</f>
        <v/>
      </c>
      <c r="AC58" s="22" t="str">
        <f t="shared" ref="AC58:AC59" si="61">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23"/>
      <c r="AE58" s="24"/>
      <c r="AF58" s="32"/>
      <c r="AG58" s="33"/>
      <c r="AH58" s="33"/>
      <c r="AI58" s="24"/>
      <c r="AJ58" s="32"/>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20.25" x14ac:dyDescent="0.3">
      <c r="A59" s="445"/>
      <c r="B59" s="645"/>
      <c r="C59" s="645"/>
      <c r="D59" s="645"/>
      <c r="E59" s="649"/>
      <c r="F59" s="645"/>
      <c r="G59" s="654"/>
      <c r="H59" s="639"/>
      <c r="I59" s="636"/>
      <c r="J59" s="632"/>
      <c r="K59" s="636">
        <f ca="1">IF(NOT(ISERROR(MATCH(J59,_xlfn.ANCHORARRAY(E94),0))),I96&amp;"Por favor no seleccionar los criterios de impacto",J59)</f>
        <v>0</v>
      </c>
      <c r="L59" s="639"/>
      <c r="M59" s="636"/>
      <c r="N59" s="642"/>
      <c r="O59" s="30">
        <v>3</v>
      </c>
      <c r="P59" s="31"/>
      <c r="Q59" s="15" t="str">
        <f>IF(OR(R59="Preventivo",R59="Detectivo"),"Probabilidad",IF(R59="Correctivo","Impacto",""))</f>
        <v/>
      </c>
      <c r="R59" s="16"/>
      <c r="S59" s="16"/>
      <c r="T59" s="17" t="str">
        <f t="shared" si="59"/>
        <v/>
      </c>
      <c r="U59" s="16"/>
      <c r="V59" s="16"/>
      <c r="W59" s="16"/>
      <c r="X59" s="18" t="str">
        <f>IFERROR(IF(AND(Q58="Probabilidad",Q59="Probabilidad"),(Z58-(+Z58*T59)),IF(AND(Q58="Impacto",Q59="Probabilidad"),(Z57-(+Z57*T59)),IF(Q59="Impacto",Z58,""))),"")</f>
        <v/>
      </c>
      <c r="Y59" s="19" t="str">
        <f t="shared" si="2"/>
        <v/>
      </c>
      <c r="Z59" s="20" t="str">
        <f t="shared" si="60"/>
        <v/>
      </c>
      <c r="AA59" s="19" t="str">
        <f t="shared" si="4"/>
        <v/>
      </c>
      <c r="AB59" s="20" t="str">
        <f>IFERROR(IF(AND(Q58="Impacto",Q59="Impacto"),(AB58-(+AB58*T59)),IF(AND(Q58="Probabilidad",Q59="Impacto"),(AB57-(+AB57*T59)),IF(Q59="Probabilidad",AB58,""))),"")</f>
        <v/>
      </c>
      <c r="AC59" s="22" t="str">
        <f t="shared" si="61"/>
        <v/>
      </c>
      <c r="AD59" s="23"/>
      <c r="AE59" s="24"/>
      <c r="AF59" s="32"/>
      <c r="AG59" s="33"/>
      <c r="AH59" s="33"/>
      <c r="AI59" s="24"/>
      <c r="AJ59" s="32"/>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20.25" x14ac:dyDescent="0.3">
      <c r="A60" s="445"/>
      <c r="B60" s="645"/>
      <c r="C60" s="645"/>
      <c r="D60" s="645"/>
      <c r="E60" s="649"/>
      <c r="F60" s="645"/>
      <c r="G60" s="654"/>
      <c r="H60" s="639"/>
      <c r="I60" s="636"/>
      <c r="J60" s="632"/>
      <c r="K60" s="636">
        <f ca="1">IF(NOT(ISERROR(MATCH(J60,_xlfn.ANCHORARRAY(E95),0))),I97&amp;"Por favor no seleccionar los criterios de impacto",J60)</f>
        <v>0</v>
      </c>
      <c r="L60" s="639"/>
      <c r="M60" s="636"/>
      <c r="N60" s="642"/>
      <c r="O60" s="30">
        <v>4</v>
      </c>
      <c r="P60" s="14"/>
      <c r="Q60" s="15" t="str">
        <f t="shared" ref="Q60:Q62" si="62">IF(OR(R60="Preventivo",R60="Detectivo"),"Probabilidad",IF(R60="Correctivo","Impacto",""))</f>
        <v/>
      </c>
      <c r="R60" s="16"/>
      <c r="S60" s="16"/>
      <c r="T60" s="17" t="str">
        <f t="shared" si="59"/>
        <v/>
      </c>
      <c r="U60" s="16"/>
      <c r="V60" s="16"/>
      <c r="W60" s="16"/>
      <c r="X60" s="18" t="str">
        <f t="shared" ref="X60:X62" si="63">IFERROR(IF(AND(Q59="Probabilidad",Q60="Probabilidad"),(Z59-(+Z59*T60)),IF(AND(Q59="Impacto",Q60="Probabilidad"),(Z58-(+Z58*T60)),IF(Q60="Impacto",Z59,""))),"")</f>
        <v/>
      </c>
      <c r="Y60" s="19" t="str">
        <f t="shared" si="2"/>
        <v/>
      </c>
      <c r="Z60" s="20" t="str">
        <f t="shared" si="60"/>
        <v/>
      </c>
      <c r="AA60" s="19" t="str">
        <f t="shared" si="4"/>
        <v/>
      </c>
      <c r="AB60" s="20" t="str">
        <f t="shared" ref="AB60:AB62" si="64">IFERROR(IF(AND(Q59="Impacto",Q60="Impacto"),(AB59-(+AB59*T60)),IF(AND(Q59="Probabilidad",Q60="Impacto"),(AB58-(+AB58*T60)),IF(Q60="Probabilidad",AB59,""))),"")</f>
        <v/>
      </c>
      <c r="AC60" s="22"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23"/>
      <c r="AE60" s="24"/>
      <c r="AF60" s="32"/>
      <c r="AG60" s="33"/>
      <c r="AH60" s="33"/>
      <c r="AI60" s="24"/>
      <c r="AJ60" s="32"/>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20.25" x14ac:dyDescent="0.3">
      <c r="A61" s="445"/>
      <c r="B61" s="645"/>
      <c r="C61" s="645"/>
      <c r="D61" s="645"/>
      <c r="E61" s="649"/>
      <c r="F61" s="645"/>
      <c r="G61" s="654"/>
      <c r="H61" s="639"/>
      <c r="I61" s="636"/>
      <c r="J61" s="632"/>
      <c r="K61" s="636">
        <f ca="1">IF(NOT(ISERROR(MATCH(J61,_xlfn.ANCHORARRAY(E96),0))),I98&amp;"Por favor no seleccionar los criterios de impacto",J61)</f>
        <v>0</v>
      </c>
      <c r="L61" s="639"/>
      <c r="M61" s="636"/>
      <c r="N61" s="642"/>
      <c r="O61" s="30">
        <v>5</v>
      </c>
      <c r="P61" s="14"/>
      <c r="Q61" s="15" t="str">
        <f t="shared" si="62"/>
        <v/>
      </c>
      <c r="R61" s="16"/>
      <c r="S61" s="16"/>
      <c r="T61" s="17" t="str">
        <f t="shared" si="59"/>
        <v/>
      </c>
      <c r="U61" s="16"/>
      <c r="V61" s="16"/>
      <c r="W61" s="16"/>
      <c r="X61" s="18" t="str">
        <f t="shared" si="63"/>
        <v/>
      </c>
      <c r="Y61" s="19" t="str">
        <f t="shared" si="2"/>
        <v/>
      </c>
      <c r="Z61" s="20" t="str">
        <f t="shared" si="60"/>
        <v/>
      </c>
      <c r="AA61" s="19" t="str">
        <f t="shared" si="4"/>
        <v/>
      </c>
      <c r="AB61" s="20" t="str">
        <f t="shared" si="64"/>
        <v/>
      </c>
      <c r="AC61" s="22" t="str">
        <f t="shared" ref="AC61:AC62" si="65">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23"/>
      <c r="AE61" s="24"/>
      <c r="AF61" s="32"/>
      <c r="AG61" s="33"/>
      <c r="AH61" s="33"/>
      <c r="AI61" s="24"/>
      <c r="AJ61" s="32"/>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20.25" x14ac:dyDescent="0.3">
      <c r="A62" s="447"/>
      <c r="B62" s="647"/>
      <c r="C62" s="647"/>
      <c r="D62" s="647"/>
      <c r="E62" s="651"/>
      <c r="F62" s="647"/>
      <c r="G62" s="655"/>
      <c r="H62" s="640"/>
      <c r="I62" s="637"/>
      <c r="J62" s="634"/>
      <c r="K62" s="637">
        <f ca="1">IF(NOT(ISERROR(MATCH(J62,_xlfn.ANCHORARRAY(E97),0))),I99&amp;"Por favor no seleccionar los criterios de impacto",J62)</f>
        <v>0</v>
      </c>
      <c r="L62" s="640"/>
      <c r="M62" s="637"/>
      <c r="N62" s="643"/>
      <c r="O62" s="30">
        <v>6</v>
      </c>
      <c r="P62" s="14"/>
      <c r="Q62" s="15" t="str">
        <f t="shared" si="62"/>
        <v/>
      </c>
      <c r="R62" s="16"/>
      <c r="S62" s="16"/>
      <c r="T62" s="17" t="str">
        <f t="shared" si="59"/>
        <v/>
      </c>
      <c r="U62" s="16"/>
      <c r="V62" s="16"/>
      <c r="W62" s="16"/>
      <c r="X62" s="18" t="str">
        <f t="shared" si="63"/>
        <v/>
      </c>
      <c r="Y62" s="19" t="str">
        <f t="shared" si="2"/>
        <v/>
      </c>
      <c r="Z62" s="20" t="str">
        <f t="shared" si="60"/>
        <v/>
      </c>
      <c r="AA62" s="19" t="str">
        <f t="shared" si="4"/>
        <v/>
      </c>
      <c r="AB62" s="20" t="str">
        <f t="shared" si="64"/>
        <v/>
      </c>
      <c r="AC62" s="22" t="str">
        <f t="shared" si="65"/>
        <v/>
      </c>
      <c r="AD62" s="23"/>
      <c r="AE62" s="24"/>
      <c r="AF62" s="32"/>
      <c r="AG62" s="33"/>
      <c r="AH62" s="33"/>
      <c r="AI62" s="24"/>
      <c r="AJ62" s="32"/>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54" x14ac:dyDescent="0.3">
      <c r="A63" s="444">
        <v>10</v>
      </c>
      <c r="B63" s="644" t="s">
        <v>68</v>
      </c>
      <c r="C63" s="644" t="s">
        <v>102</v>
      </c>
      <c r="D63" s="644" t="s">
        <v>107</v>
      </c>
      <c r="E63" s="648" t="s">
        <v>108</v>
      </c>
      <c r="F63" s="644" t="s">
        <v>49</v>
      </c>
      <c r="G63" s="653">
        <v>365</v>
      </c>
      <c r="H63" s="638" t="str">
        <f>IF(G63&lt;=0,"",IF(G63&lt;=2,"Muy Baja",IF(G63&lt;=24,"Baja",IF(G63&lt;=500,"Media",IF(G63&lt;=5000,"Alta","Muy Alta")))))</f>
        <v>Media</v>
      </c>
      <c r="I63" s="635">
        <f>IF(H63="","",IF(H63="Muy Baja",0.2,IF(H63="Baja",0.4,IF(H63="Media",0.6,IF(H63="Alta",0.8,IF(H63="Muy Alta",1,))))))</f>
        <v>0.6</v>
      </c>
      <c r="J63" s="631" t="s">
        <v>50</v>
      </c>
      <c r="K63" s="635" t="str">
        <f>IF(NOT(ISERROR(MATCH(J63,'[7]Tabla Impacto'!$B$221:$B$223,0))),'[7]Tabla Impacto'!$F$223&amp;"Por favor no seleccionar los criterios de impacto(Afectación Económica o presupuestal y Pérdida Reputacional)",J63)</f>
        <v xml:space="preserve">     Entre 100 y 500 SMLMV </v>
      </c>
      <c r="L63" s="638" t="str">
        <f>IF(OR(K63='[7]Tabla Impacto'!$C$11,K63='[7]Tabla Impacto'!$D$11),"Leve",IF(OR(K63='[7]Tabla Impacto'!$C$12,K63='[7]Tabla Impacto'!$D$12),"Menor",IF(OR(K63='[7]Tabla Impacto'!$C$13,K63='[7]Tabla Impacto'!$D$13),"Moderado",IF(OR(K63='[7]Tabla Impacto'!$C$14,K63='[7]Tabla Impacto'!$D$14),"Mayor",IF(OR(K63='[7]Tabla Impacto'!$C$15,K63='[7]Tabla Impacto'!$D$15),"Catastrófico","")))))</f>
        <v>Mayor</v>
      </c>
      <c r="M63" s="635">
        <f>IF(L63="","",IF(L63="Leve",0.2,IF(L63="Menor",0.4,IF(L63="Moderado",0.6,IF(L63="Mayor",0.8,IF(L63="Catastrófico",1,))))))</f>
        <v>0.8</v>
      </c>
      <c r="N63" s="641"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Alto</v>
      </c>
      <c r="O63" s="30">
        <v>1</v>
      </c>
      <c r="P63" s="14" t="s">
        <v>109</v>
      </c>
      <c r="Q63" s="15" t="str">
        <f>IF(OR(R63="Preventivo",R63="Detectivo"),"Probabilidad",IF(R63="Correctivo","Impacto",""))</f>
        <v>Probabilidad</v>
      </c>
      <c r="R63" s="16" t="s">
        <v>52</v>
      </c>
      <c r="S63" s="16" t="s">
        <v>53</v>
      </c>
      <c r="T63" s="17" t="str">
        <f>IF(AND(R63="Preventivo",S63="Automático"),"50%",IF(AND(R63="Preventivo",S63="Manual"),"40%",IF(AND(R63="Detectivo",S63="Automático"),"40%",IF(AND(R63="Detectivo",S63="Manual"),"30%",IF(AND(R63="Correctivo",S63="Automático"),"35%",IF(AND(R63="Correctivo",S63="Manual"),"25%",""))))))</f>
        <v>40%</v>
      </c>
      <c r="U63" s="16" t="s">
        <v>54</v>
      </c>
      <c r="V63" s="16" t="s">
        <v>55</v>
      </c>
      <c r="W63" s="16" t="s">
        <v>56</v>
      </c>
      <c r="X63" s="18">
        <f>IFERROR(IF(Q63="Probabilidad",(I63-(+I63*T63)),IF(Q63="Impacto",I63,"")),"")</f>
        <v>0.36</v>
      </c>
      <c r="Y63" s="19" t="str">
        <f>IFERROR(IF(X63="","",IF(X63&lt;=0.2,"Muy Baja",IF(X63&lt;=0.4,"Baja",IF(X63&lt;=0.6,"Media",IF(X63&lt;=0.8,"Alta","Muy Alta"))))),"")</f>
        <v>Baja</v>
      </c>
      <c r="Z63" s="20">
        <f>+X63</f>
        <v>0.36</v>
      </c>
      <c r="AA63" s="19" t="str">
        <f>IFERROR(IF(AB63="","",IF(AB63&lt;=0.2,"Leve",IF(AB63&lt;=0.4,"Menor",IF(AB63&lt;=0.6,"Moderado",IF(AB63&lt;=0.8,"Mayor","Catastrófico"))))),"")</f>
        <v>Mayor</v>
      </c>
      <c r="AB63" s="20">
        <f>IFERROR(IF(Q63="Impacto",(M63-(+M63*T63)),IF(Q63="Probabilidad",M63,"")),"")</f>
        <v>0.8</v>
      </c>
      <c r="AC63" s="22"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Alto</v>
      </c>
      <c r="AD63" s="23"/>
      <c r="AE63" s="24"/>
      <c r="AF63" s="24" t="s">
        <v>106</v>
      </c>
      <c r="AG63" s="25"/>
      <c r="AH63" s="25"/>
      <c r="AI63" s="24" t="s">
        <v>59</v>
      </c>
      <c r="AJ63" s="32" t="s">
        <v>60</v>
      </c>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20.25" x14ac:dyDescent="0.3">
      <c r="A64" s="445"/>
      <c r="B64" s="645"/>
      <c r="C64" s="645"/>
      <c r="D64" s="645"/>
      <c r="E64" s="649"/>
      <c r="F64" s="645"/>
      <c r="G64" s="654"/>
      <c r="H64" s="639"/>
      <c r="I64" s="636"/>
      <c r="J64" s="632"/>
      <c r="K64" s="636">
        <f ca="1">IF(NOT(ISERROR(MATCH(J64,_xlfn.ANCHORARRAY(E99),0))),I101&amp;"Por favor no seleccionar los criterios de impacto",J64)</f>
        <v>0</v>
      </c>
      <c r="L64" s="639"/>
      <c r="M64" s="636"/>
      <c r="N64" s="642"/>
      <c r="O64" s="30">
        <v>2</v>
      </c>
      <c r="P64" s="14"/>
      <c r="Q64" s="15" t="str">
        <f>IF(OR(R64="Preventivo",R64="Detectivo"),"Probabilidad",IF(R64="Correctivo","Impacto",""))</f>
        <v/>
      </c>
      <c r="R64" s="16"/>
      <c r="S64" s="16"/>
      <c r="T64" s="17" t="str">
        <f t="shared" ref="T64:T68" si="66">IF(AND(R64="Preventivo",S64="Automático"),"50%",IF(AND(R64="Preventivo",S64="Manual"),"40%",IF(AND(R64="Detectivo",S64="Automático"),"40%",IF(AND(R64="Detectivo",S64="Manual"),"30%",IF(AND(R64="Correctivo",S64="Automático"),"35%",IF(AND(R64="Correctivo",S64="Manual"),"25%",""))))))</f>
        <v/>
      </c>
      <c r="U64" s="16"/>
      <c r="V64" s="16"/>
      <c r="W64" s="16"/>
      <c r="X64" s="18" t="str">
        <f>IFERROR(IF(AND(Q63="Probabilidad",Q64="Probabilidad"),(Z63-(+Z63*T64)),IF(Q64="Probabilidad",(I63-(+I63*T64)),IF(Q64="Impacto",Z63,""))),"")</f>
        <v/>
      </c>
      <c r="Y64" s="19" t="str">
        <f t="shared" si="2"/>
        <v/>
      </c>
      <c r="Z64" s="20" t="str">
        <f t="shared" ref="Z64:Z68" si="67">+X64</f>
        <v/>
      </c>
      <c r="AA64" s="19" t="str">
        <f t="shared" si="4"/>
        <v/>
      </c>
      <c r="AB64" s="20" t="str">
        <f>IFERROR(IF(AND(Q63="Impacto",Q64="Impacto"),(AB63-(+AB63*T64)),IF(Q64="Impacto",(M63-(+M63*T64)),IF(Q64="Probabilidad",AB63,""))),"")</f>
        <v/>
      </c>
      <c r="AC64" s="22" t="str">
        <f t="shared" ref="AC64:AC65" si="68">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23"/>
      <c r="AE64" s="24"/>
      <c r="AF64" s="32"/>
      <c r="AG64" s="33"/>
      <c r="AH64" s="33"/>
      <c r="AI64" s="24"/>
      <c r="AJ64" s="32"/>
    </row>
    <row r="65" spans="1:68" ht="20.25" x14ac:dyDescent="0.3">
      <c r="A65" s="445"/>
      <c r="B65" s="645"/>
      <c r="C65" s="645"/>
      <c r="D65" s="645"/>
      <c r="E65" s="649"/>
      <c r="F65" s="645"/>
      <c r="G65" s="654"/>
      <c r="H65" s="639"/>
      <c r="I65" s="636"/>
      <c r="J65" s="632"/>
      <c r="K65" s="636">
        <f ca="1">IF(NOT(ISERROR(MATCH(J65,_xlfn.ANCHORARRAY(E100),0))),I102&amp;"Por favor no seleccionar los criterios de impacto",J65)</f>
        <v>0</v>
      </c>
      <c r="L65" s="639"/>
      <c r="M65" s="636"/>
      <c r="N65" s="642"/>
      <c r="O65" s="30">
        <v>3</v>
      </c>
      <c r="P65" s="31"/>
      <c r="Q65" s="15" t="str">
        <f>IF(OR(R65="Preventivo",R65="Detectivo"),"Probabilidad",IF(R65="Correctivo","Impacto",""))</f>
        <v/>
      </c>
      <c r="R65" s="16"/>
      <c r="S65" s="16"/>
      <c r="T65" s="17" t="str">
        <f t="shared" si="66"/>
        <v/>
      </c>
      <c r="U65" s="16"/>
      <c r="V65" s="16"/>
      <c r="W65" s="16"/>
      <c r="X65" s="18" t="str">
        <f>IFERROR(IF(AND(Q64="Probabilidad",Q65="Probabilidad"),(Z64-(+Z64*T65)),IF(AND(Q64="Impacto",Q65="Probabilidad"),(Z63-(+Z63*T65)),IF(Q65="Impacto",Z64,""))),"")</f>
        <v/>
      </c>
      <c r="Y65" s="19" t="str">
        <f t="shared" si="2"/>
        <v/>
      </c>
      <c r="Z65" s="20" t="str">
        <f t="shared" si="67"/>
        <v/>
      </c>
      <c r="AA65" s="19" t="str">
        <f t="shared" si="4"/>
        <v/>
      </c>
      <c r="AB65" s="20" t="str">
        <f>IFERROR(IF(AND(Q64="Impacto",Q65="Impacto"),(AB64-(+AB64*T65)),IF(AND(Q64="Probabilidad",Q65="Impacto"),(AB63-(+AB63*T65)),IF(Q65="Probabilidad",AB64,""))),"")</f>
        <v/>
      </c>
      <c r="AC65" s="22" t="str">
        <f t="shared" si="68"/>
        <v/>
      </c>
      <c r="AD65" s="23"/>
      <c r="AE65" s="24"/>
      <c r="AF65" s="32"/>
      <c r="AG65" s="33"/>
      <c r="AH65" s="33"/>
      <c r="AI65" s="24"/>
      <c r="AJ65" s="32"/>
    </row>
    <row r="66" spans="1:68" ht="20.25" x14ac:dyDescent="0.3">
      <c r="A66" s="446"/>
      <c r="B66" s="646"/>
      <c r="C66" s="645"/>
      <c r="D66" s="645"/>
      <c r="E66" s="650"/>
      <c r="F66" s="652"/>
      <c r="G66" s="633"/>
      <c r="H66" s="633"/>
      <c r="I66" s="633"/>
      <c r="J66" s="633"/>
      <c r="K66" s="633"/>
      <c r="L66" s="633"/>
      <c r="M66" s="633"/>
      <c r="N66" s="633"/>
      <c r="P66" s="35"/>
      <c r="Q66" s="36"/>
      <c r="R66" s="36"/>
      <c r="S66" s="36"/>
      <c r="T66" s="36"/>
      <c r="U66" s="36"/>
      <c r="V66" s="36"/>
      <c r="W66" s="36"/>
      <c r="X66" s="36"/>
      <c r="Y66" s="36"/>
      <c r="Z66" s="36"/>
      <c r="AA66" s="36"/>
      <c r="AB66" s="36"/>
      <c r="AC66" s="36"/>
      <c r="AD66" s="36"/>
      <c r="AE66" s="36"/>
      <c r="AF66" s="36"/>
      <c r="AG66" s="36"/>
      <c r="AH66" s="36"/>
      <c r="AI66" s="36"/>
      <c r="AJ66" s="36"/>
    </row>
    <row r="67" spans="1:68" ht="20.25" x14ac:dyDescent="0.3">
      <c r="A67" s="445"/>
      <c r="B67" s="645"/>
      <c r="C67" s="645"/>
      <c r="D67" s="645"/>
      <c r="E67" s="649"/>
      <c r="F67" s="645"/>
      <c r="G67" s="654"/>
      <c r="H67" s="639"/>
      <c r="I67" s="636"/>
      <c r="J67" s="632"/>
      <c r="K67" s="636">
        <f ca="1">IF(NOT(ISERROR(MATCH(J67,_xlfn.ANCHORARRAY(E102),0))),I104&amp;"Por favor no seleccionar los criterios de impacto",J67)</f>
        <v>0</v>
      </c>
      <c r="L67" s="639"/>
      <c r="M67" s="636"/>
      <c r="N67" s="642"/>
      <c r="O67" s="30">
        <v>5</v>
      </c>
      <c r="P67" s="14"/>
      <c r="Q67" s="15" t="str">
        <f t="shared" ref="Q67:Q68" si="69">IF(OR(R67="Preventivo",R67="Detectivo"),"Probabilidad",IF(R67="Correctivo","Impacto",""))</f>
        <v/>
      </c>
      <c r="R67" s="16"/>
      <c r="S67" s="16"/>
      <c r="T67" s="17" t="str">
        <f t="shared" si="66"/>
        <v/>
      </c>
      <c r="U67" s="16"/>
      <c r="V67" s="16"/>
      <c r="W67" s="16"/>
      <c r="X67" s="18" t="str">
        <f t="shared" ref="X67:X68" si="70">IFERROR(IF(AND(Q66="Probabilidad",Q67="Probabilidad"),(Z66-(+Z66*T67)),IF(AND(Q66="Impacto",Q67="Probabilidad"),(Z65-(+Z65*T67)),IF(Q67="Impacto",Z66,""))),"")</f>
        <v/>
      </c>
      <c r="Y67" s="19" t="str">
        <f t="shared" si="2"/>
        <v/>
      </c>
      <c r="Z67" s="20" t="str">
        <f t="shared" si="67"/>
        <v/>
      </c>
      <c r="AA67" s="19" t="str">
        <f t="shared" si="4"/>
        <v/>
      </c>
      <c r="AB67" s="20" t="str">
        <f t="shared" ref="AB67:AB68" si="71">IFERROR(IF(AND(Q66="Impacto",Q67="Impacto"),(AB66-(+AB66*T67)),IF(AND(Q66="Probabilidad",Q67="Impacto"),(AB65-(+AB65*T67)),IF(Q67="Probabilidad",AB66,""))),"")</f>
        <v/>
      </c>
      <c r="AC67" s="22" t="str">
        <f t="shared" ref="AC67:AC68" si="72">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23"/>
      <c r="AE67" s="24"/>
      <c r="AF67" s="32"/>
      <c r="AG67" s="33"/>
      <c r="AH67" s="33"/>
      <c r="AI67" s="24"/>
      <c r="AJ67" s="32"/>
    </row>
    <row r="68" spans="1:68" ht="20.25" x14ac:dyDescent="0.3">
      <c r="A68" s="447"/>
      <c r="B68" s="647"/>
      <c r="C68" s="647"/>
      <c r="D68" s="647"/>
      <c r="E68" s="651"/>
      <c r="F68" s="647"/>
      <c r="G68" s="655"/>
      <c r="H68" s="640"/>
      <c r="I68" s="637"/>
      <c r="J68" s="634"/>
      <c r="K68" s="637">
        <f ca="1">IF(NOT(ISERROR(MATCH(J68,_xlfn.ANCHORARRAY(E103),0))),I105&amp;"Por favor no seleccionar los criterios de impacto",J68)</f>
        <v>0</v>
      </c>
      <c r="L68" s="640"/>
      <c r="M68" s="637"/>
      <c r="N68" s="643"/>
      <c r="O68" s="30">
        <v>6</v>
      </c>
      <c r="P68" s="14"/>
      <c r="Q68" s="15" t="str">
        <f t="shared" si="69"/>
        <v/>
      </c>
      <c r="R68" s="16"/>
      <c r="S68" s="16"/>
      <c r="T68" s="17" t="str">
        <f t="shared" si="66"/>
        <v/>
      </c>
      <c r="U68" s="16"/>
      <c r="V68" s="16"/>
      <c r="W68" s="16"/>
      <c r="X68" s="18" t="str">
        <f t="shared" si="70"/>
        <v/>
      </c>
      <c r="Y68" s="19" t="str">
        <f t="shared" si="2"/>
        <v/>
      </c>
      <c r="Z68" s="20" t="str">
        <f t="shared" si="67"/>
        <v/>
      </c>
      <c r="AA68" s="19" t="str">
        <f t="shared" si="4"/>
        <v/>
      </c>
      <c r="AB68" s="20" t="str">
        <f t="shared" si="71"/>
        <v/>
      </c>
      <c r="AC68" s="22" t="str">
        <f t="shared" si="72"/>
        <v/>
      </c>
      <c r="AD68" s="23"/>
      <c r="AE68" s="24"/>
      <c r="AF68" s="32"/>
      <c r="AG68" s="33"/>
      <c r="AH68" s="33"/>
      <c r="AI68" s="24"/>
      <c r="AJ68" s="32"/>
    </row>
    <row r="69" spans="1:68" ht="54" x14ac:dyDescent="0.3">
      <c r="A69" s="444">
        <v>11</v>
      </c>
      <c r="B69" s="644" t="s">
        <v>68</v>
      </c>
      <c r="C69" s="644" t="s">
        <v>110</v>
      </c>
      <c r="D69" s="644" t="s">
        <v>111</v>
      </c>
      <c r="E69" s="648" t="s">
        <v>112</v>
      </c>
      <c r="F69" s="644" t="s">
        <v>64</v>
      </c>
      <c r="G69" s="653">
        <v>365</v>
      </c>
      <c r="H69" s="638" t="str">
        <f>IF(G69&lt;=0,"",IF(G69&lt;=2,"Muy Baja",IF(G69&lt;=24,"Baja",IF(G69&lt;=500,"Media",IF(G69&lt;=5000,"Alta","Muy Alta")))))</f>
        <v>Media</v>
      </c>
      <c r="I69" s="635">
        <f>IF(H69="","",IF(H69="Muy Baja",0.2,IF(H69="Baja",0.4,IF(H69="Media",0.6,IF(H69="Alta",0.8,IF(H69="Muy Alta",1,))))))</f>
        <v>0.6</v>
      </c>
      <c r="J69" s="631" t="s">
        <v>50</v>
      </c>
      <c r="K69" s="635" t="str">
        <f>IF(NOT(ISERROR(MATCH(J69,'[7]Tabla Impacto'!$B$221:$B$223,0))),'[7]Tabla Impacto'!$F$223&amp;"Por favor no seleccionar los criterios de impacto(Afectación Económica o presupuestal y Pérdida Reputacional)",J69)</f>
        <v xml:space="preserve">     Entre 100 y 500 SMLMV </v>
      </c>
      <c r="L69" s="638" t="str">
        <f>IF(OR(K69='[7]Tabla Impacto'!$C$11,K69='[7]Tabla Impacto'!$D$11),"Leve",IF(OR(K69='[7]Tabla Impacto'!$C$12,K69='[7]Tabla Impacto'!$D$12),"Menor",IF(OR(K69='[7]Tabla Impacto'!$C$13,K69='[7]Tabla Impacto'!$D$13),"Moderado",IF(OR(K69='[7]Tabla Impacto'!$C$14,K69='[7]Tabla Impacto'!$D$14),"Mayor",IF(OR(K69='[7]Tabla Impacto'!$C$15,K69='[7]Tabla Impacto'!$D$15),"Catastrófico","")))))</f>
        <v>Mayor</v>
      </c>
      <c r="M69" s="635">
        <f>IF(L69="","",IF(L69="Leve",0.2,IF(L69="Menor",0.4,IF(L69="Moderado",0.6,IF(L69="Mayor",0.8,IF(L69="Catastrófico",1,))))))</f>
        <v>0.8</v>
      </c>
      <c r="N69" s="641"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Alto</v>
      </c>
      <c r="O69" s="30">
        <v>1</v>
      </c>
      <c r="P69" s="14" t="s">
        <v>113</v>
      </c>
      <c r="Q69" s="15" t="str">
        <f>IF(OR(R69="Preventivo",R69="Detectivo"),"Probabilidad",IF(R69="Correctivo","Impacto",""))</f>
        <v>Probabilidad</v>
      </c>
      <c r="R69" s="16" t="s">
        <v>52</v>
      </c>
      <c r="S69" s="16" t="s">
        <v>53</v>
      </c>
      <c r="T69" s="17" t="str">
        <f>IF(AND(R69="Preventivo",S69="Automático"),"50%",IF(AND(R69="Preventivo",S69="Manual"),"40%",IF(AND(R69="Detectivo",S69="Automático"),"40%",IF(AND(R69="Detectivo",S69="Manual"),"30%",IF(AND(R69="Correctivo",S69="Automático"),"35%",IF(AND(R69="Correctivo",S69="Manual"),"25%",""))))))</f>
        <v>40%</v>
      </c>
      <c r="U69" s="16" t="s">
        <v>54</v>
      </c>
      <c r="V69" s="16" t="s">
        <v>55</v>
      </c>
      <c r="W69" s="16" t="s">
        <v>56</v>
      </c>
      <c r="X69" s="18">
        <f>IFERROR(IF(Q69="Probabilidad",(I69-(+I69*T69)),IF(Q69="Impacto",I69,"")),"")</f>
        <v>0.36</v>
      </c>
      <c r="Y69" s="19" t="str">
        <f>IFERROR(IF(X69="","",IF(X69&lt;=0.2,"Muy Baja",IF(X69&lt;=0.4,"Baja",IF(X69&lt;=0.6,"Media",IF(X69&lt;=0.8,"Alta","Muy Alta"))))),"")</f>
        <v>Baja</v>
      </c>
      <c r="Z69" s="20">
        <f>+X69</f>
        <v>0.36</v>
      </c>
      <c r="AA69" s="19" t="str">
        <f>IFERROR(IF(AB69="","",IF(AB69&lt;=0.2,"Leve",IF(AB69&lt;=0.4,"Menor",IF(AB69&lt;=0.6,"Moderado",IF(AB69&lt;=0.8,"Mayor","Catastrófico"))))),"")</f>
        <v>Mayor</v>
      </c>
      <c r="AB69" s="20">
        <f>IFERROR(IF(Q69="Impacto",(M69-(+M69*T69)),IF(Q69="Probabilidad",M69,"")),"")</f>
        <v>0.8</v>
      </c>
      <c r="AC69" s="22"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Alto</v>
      </c>
      <c r="AD69" s="23"/>
      <c r="AE69" s="24"/>
      <c r="AF69" s="24" t="s">
        <v>106</v>
      </c>
      <c r="AG69" s="25"/>
      <c r="AH69" s="25"/>
      <c r="AI69" s="24" t="s">
        <v>81</v>
      </c>
      <c r="AJ69" s="32" t="s">
        <v>60</v>
      </c>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row>
    <row r="70" spans="1:68" ht="20.25" x14ac:dyDescent="0.3">
      <c r="A70" s="445"/>
      <c r="B70" s="645"/>
      <c r="C70" s="645"/>
      <c r="D70" s="645"/>
      <c r="E70" s="649"/>
      <c r="F70" s="645"/>
      <c r="G70" s="654"/>
      <c r="H70" s="639"/>
      <c r="I70" s="636"/>
      <c r="J70" s="632"/>
      <c r="K70" s="636">
        <f ca="1">IF(NOT(ISERROR(MATCH(J70,_xlfn.ANCHORARRAY(E105),0))),I107&amp;"Por favor no seleccionar los criterios de impacto",J70)</f>
        <v>0</v>
      </c>
      <c r="L70" s="639"/>
      <c r="M70" s="636"/>
      <c r="N70" s="642"/>
      <c r="O70" s="30">
        <v>2</v>
      </c>
      <c r="P70" s="14"/>
      <c r="Q70" s="15" t="str">
        <f>IF(OR(R70="Preventivo",R70="Detectivo"),"Probabilidad",IF(R70="Correctivo","Impacto",""))</f>
        <v/>
      </c>
      <c r="R70" s="16"/>
      <c r="S70" s="16"/>
      <c r="T70" s="17" t="str">
        <f t="shared" ref="T70:T71" si="73">IF(AND(R70="Preventivo",S70="Automático"),"50%",IF(AND(R70="Preventivo",S70="Manual"),"40%",IF(AND(R70="Detectivo",S70="Automático"),"40%",IF(AND(R70="Detectivo",S70="Manual"),"30%",IF(AND(R70="Correctivo",S70="Automático"),"35%",IF(AND(R70="Correctivo",S70="Manual"),"25%",""))))))</f>
        <v/>
      </c>
      <c r="U70" s="16"/>
      <c r="V70" s="16"/>
      <c r="W70" s="16"/>
      <c r="X70" s="18" t="str">
        <f>IFERROR(IF(AND(Q69="Probabilidad",Q70="Probabilidad"),(Z69-(+Z69*T70)),IF(Q70="Probabilidad",(I69-(+I69*T70)),IF(Q70="Impacto",Z69,""))),"")</f>
        <v/>
      </c>
      <c r="Y70" s="19" t="str">
        <f t="shared" ref="Y70:Y71" si="74">IFERROR(IF(X70="","",IF(X70&lt;=0.2,"Muy Baja",IF(X70&lt;=0.4,"Baja",IF(X70&lt;=0.6,"Media",IF(X70&lt;=0.8,"Alta","Muy Alta"))))),"")</f>
        <v/>
      </c>
      <c r="Z70" s="20" t="str">
        <f t="shared" ref="Z70:Z71" si="75">+X70</f>
        <v/>
      </c>
      <c r="AA70" s="19" t="str">
        <f t="shared" ref="AA70:AA71" si="76">IFERROR(IF(AB70="","",IF(AB70&lt;=0.2,"Leve",IF(AB70&lt;=0.4,"Menor",IF(AB70&lt;=0.6,"Moderado",IF(AB70&lt;=0.8,"Mayor","Catastrófico"))))),"")</f>
        <v/>
      </c>
      <c r="AB70" s="20" t="str">
        <f>IFERROR(IF(AND(Q69="Impacto",Q70="Impacto"),(AB69-(+AB69*T70)),IF(Q70="Impacto",(M69-(+M69*T70)),IF(Q70="Probabilidad",AB69,""))),"")</f>
        <v/>
      </c>
      <c r="AC70" s="22" t="str">
        <f t="shared" ref="AC70:AC71" si="77">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23"/>
      <c r="AE70" s="24"/>
      <c r="AF70" s="32"/>
      <c r="AG70" s="33"/>
      <c r="AH70" s="33"/>
      <c r="AI70" s="24"/>
      <c r="AJ70" s="32"/>
    </row>
    <row r="71" spans="1:68" ht="20.25" x14ac:dyDescent="0.3">
      <c r="A71" s="445"/>
      <c r="B71" s="645"/>
      <c r="C71" s="645"/>
      <c r="D71" s="645"/>
      <c r="E71" s="649"/>
      <c r="F71" s="645"/>
      <c r="G71" s="654"/>
      <c r="H71" s="639"/>
      <c r="I71" s="636"/>
      <c r="J71" s="632"/>
      <c r="K71" s="636">
        <f ca="1">IF(NOT(ISERROR(MATCH(J71,_xlfn.ANCHORARRAY(E106),0))),I108&amp;"Por favor no seleccionar los criterios de impacto",J71)</f>
        <v>0</v>
      </c>
      <c r="L71" s="639"/>
      <c r="M71" s="636"/>
      <c r="N71" s="642"/>
      <c r="O71" s="30">
        <v>3</v>
      </c>
      <c r="P71" s="31"/>
      <c r="Q71" s="15" t="str">
        <f>IF(OR(R71="Preventivo",R71="Detectivo"),"Probabilidad",IF(R71="Correctivo","Impacto",""))</f>
        <v/>
      </c>
      <c r="R71" s="16"/>
      <c r="S71" s="16"/>
      <c r="T71" s="17" t="str">
        <f t="shared" si="73"/>
        <v/>
      </c>
      <c r="U71" s="16"/>
      <c r="V71" s="16"/>
      <c r="W71" s="16"/>
      <c r="X71" s="18" t="str">
        <f>IFERROR(IF(AND(Q70="Probabilidad",Q71="Probabilidad"),(Z70-(+Z70*T71)),IF(AND(Q70="Impacto",Q71="Probabilidad"),(Z69-(+Z69*T71)),IF(Q71="Impacto",Z70,""))),"")</f>
        <v/>
      </c>
      <c r="Y71" s="19" t="str">
        <f t="shared" si="74"/>
        <v/>
      </c>
      <c r="Z71" s="20" t="str">
        <f t="shared" si="75"/>
        <v/>
      </c>
      <c r="AA71" s="19" t="str">
        <f t="shared" si="76"/>
        <v/>
      </c>
      <c r="AB71" s="20" t="str">
        <f>IFERROR(IF(AND(Q70="Impacto",Q71="Impacto"),(AB70-(+AB70*T71)),IF(AND(Q70="Probabilidad",Q71="Impacto"),(AB69-(+AB69*T71)),IF(Q71="Probabilidad",AB70,""))),"")</f>
        <v/>
      </c>
      <c r="AC71" s="22" t="str">
        <f t="shared" si="77"/>
        <v/>
      </c>
      <c r="AD71" s="23"/>
      <c r="AE71" s="24"/>
      <c r="AF71" s="32"/>
      <c r="AG71" s="33"/>
      <c r="AH71" s="33"/>
      <c r="AI71" s="24"/>
      <c r="AJ71" s="32"/>
    </row>
    <row r="72" spans="1:68" ht="20.25" x14ac:dyDescent="0.3">
      <c r="A72" s="445"/>
      <c r="B72" s="646"/>
      <c r="C72" s="646"/>
      <c r="D72" s="646"/>
      <c r="E72" s="650"/>
      <c r="F72" s="652"/>
      <c r="G72" s="633"/>
      <c r="H72" s="633"/>
      <c r="I72" s="633"/>
      <c r="J72" s="633"/>
      <c r="K72" s="633"/>
      <c r="L72" s="633"/>
      <c r="M72" s="633"/>
      <c r="N72" s="633"/>
      <c r="P72" s="35"/>
      <c r="Q72" s="36"/>
      <c r="R72" s="36"/>
      <c r="S72" s="36"/>
      <c r="T72" s="36"/>
      <c r="U72" s="36"/>
      <c r="V72" s="36"/>
      <c r="W72" s="36"/>
      <c r="X72" s="36"/>
      <c r="Y72" s="36"/>
      <c r="Z72" s="36"/>
      <c r="AA72" s="36"/>
      <c r="AB72" s="36"/>
      <c r="AC72" s="36"/>
      <c r="AD72" s="36"/>
      <c r="AE72" s="36"/>
      <c r="AF72" s="36"/>
      <c r="AG72" s="36"/>
      <c r="AH72" s="36"/>
      <c r="AI72" s="36"/>
      <c r="AJ72" s="36"/>
    </row>
    <row r="73" spans="1:68" ht="20.25" x14ac:dyDescent="0.3">
      <c r="A73" s="445"/>
      <c r="B73" s="645"/>
      <c r="C73" s="645"/>
      <c r="D73" s="645"/>
      <c r="E73" s="649"/>
      <c r="F73" s="645"/>
      <c r="G73" s="654"/>
      <c r="H73" s="639"/>
      <c r="I73" s="636"/>
      <c r="J73" s="632"/>
      <c r="K73" s="636">
        <f ca="1">IF(NOT(ISERROR(MATCH(J73,_xlfn.ANCHORARRAY(E108),0))),I110&amp;"Por favor no seleccionar los criterios de impacto",J73)</f>
        <v>0</v>
      </c>
      <c r="L73" s="639"/>
      <c r="M73" s="636"/>
      <c r="N73" s="642"/>
      <c r="O73" s="30">
        <v>5</v>
      </c>
      <c r="P73" s="14"/>
      <c r="Q73" s="15" t="str">
        <f t="shared" ref="Q73:Q74" si="78">IF(OR(R73="Preventivo",R73="Detectivo"),"Probabilidad",IF(R73="Correctivo","Impacto",""))</f>
        <v/>
      </c>
      <c r="R73" s="16"/>
      <c r="S73" s="16"/>
      <c r="T73" s="17" t="str">
        <f t="shared" ref="T73:T74" si="79">IF(AND(R73="Preventivo",S73="Automático"),"50%",IF(AND(R73="Preventivo",S73="Manual"),"40%",IF(AND(R73="Detectivo",S73="Automático"),"40%",IF(AND(R73="Detectivo",S73="Manual"),"30%",IF(AND(R73="Correctivo",S73="Automático"),"35%",IF(AND(R73="Correctivo",S73="Manual"),"25%",""))))))</f>
        <v/>
      </c>
      <c r="U73" s="16"/>
      <c r="V73" s="16"/>
      <c r="W73" s="16"/>
      <c r="X73" s="18" t="str">
        <f t="shared" ref="X73:X74" si="80">IFERROR(IF(AND(Q72="Probabilidad",Q73="Probabilidad"),(Z72-(+Z72*T73)),IF(AND(Q72="Impacto",Q73="Probabilidad"),(Z71-(+Z71*T73)),IF(Q73="Impacto",Z72,""))),"")</f>
        <v/>
      </c>
      <c r="Y73" s="19" t="str">
        <f t="shared" ref="Y73:Y74" si="81">IFERROR(IF(X73="","",IF(X73&lt;=0.2,"Muy Baja",IF(X73&lt;=0.4,"Baja",IF(X73&lt;=0.6,"Media",IF(X73&lt;=0.8,"Alta","Muy Alta"))))),"")</f>
        <v/>
      </c>
      <c r="Z73" s="20" t="str">
        <f t="shared" ref="Z73:Z74" si="82">+X73</f>
        <v/>
      </c>
      <c r="AA73" s="19" t="str">
        <f t="shared" ref="AA73:AA74" si="83">IFERROR(IF(AB73="","",IF(AB73&lt;=0.2,"Leve",IF(AB73&lt;=0.4,"Menor",IF(AB73&lt;=0.6,"Moderado",IF(AB73&lt;=0.8,"Mayor","Catastrófico"))))),"")</f>
        <v/>
      </c>
      <c r="AB73" s="20" t="str">
        <f t="shared" ref="AB73:AB74" si="84">IFERROR(IF(AND(Q72="Impacto",Q73="Impacto"),(AB72-(+AB72*T73)),IF(AND(Q72="Probabilidad",Q73="Impacto"),(AB71-(+AB71*T73)),IF(Q73="Probabilidad",AB72,""))),"")</f>
        <v/>
      </c>
      <c r="AC73" s="22" t="str">
        <f t="shared" ref="AC73:AC74" si="85">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23"/>
      <c r="AE73" s="24"/>
      <c r="AF73" s="32"/>
      <c r="AG73" s="33"/>
      <c r="AH73" s="33"/>
      <c r="AI73" s="24"/>
      <c r="AJ73" s="32"/>
    </row>
    <row r="74" spans="1:68" ht="20.25" x14ac:dyDescent="0.3">
      <c r="A74" s="447"/>
      <c r="B74" s="647"/>
      <c r="C74" s="647"/>
      <c r="D74" s="647"/>
      <c r="E74" s="651"/>
      <c r="F74" s="647"/>
      <c r="G74" s="655"/>
      <c r="H74" s="640"/>
      <c r="I74" s="637"/>
      <c r="J74" s="634"/>
      <c r="K74" s="637">
        <f ca="1">IF(NOT(ISERROR(MATCH(J74,_xlfn.ANCHORARRAY(E109),0))),I111&amp;"Por favor no seleccionar los criterios de impacto",J74)</f>
        <v>0</v>
      </c>
      <c r="L74" s="640"/>
      <c r="M74" s="637"/>
      <c r="N74" s="643"/>
      <c r="O74" s="30">
        <v>6</v>
      </c>
      <c r="P74" s="14"/>
      <c r="Q74" s="15" t="str">
        <f t="shared" si="78"/>
        <v/>
      </c>
      <c r="R74" s="16"/>
      <c r="S74" s="16"/>
      <c r="T74" s="17" t="str">
        <f t="shared" si="79"/>
        <v/>
      </c>
      <c r="U74" s="16"/>
      <c r="V74" s="16"/>
      <c r="W74" s="16"/>
      <c r="X74" s="18" t="str">
        <f t="shared" si="80"/>
        <v/>
      </c>
      <c r="Y74" s="19" t="str">
        <f t="shared" si="81"/>
        <v/>
      </c>
      <c r="Z74" s="20" t="str">
        <f t="shared" si="82"/>
        <v/>
      </c>
      <c r="AA74" s="19" t="str">
        <f t="shared" si="83"/>
        <v/>
      </c>
      <c r="AB74" s="20" t="str">
        <f t="shared" si="84"/>
        <v/>
      </c>
      <c r="AC74" s="22" t="str">
        <f t="shared" si="85"/>
        <v/>
      </c>
      <c r="AD74" s="23"/>
      <c r="AE74" s="24"/>
      <c r="AF74" s="32"/>
      <c r="AG74" s="33"/>
      <c r="AH74" s="33"/>
      <c r="AI74" s="24"/>
      <c r="AJ74" s="32"/>
    </row>
    <row r="75" spans="1:68" ht="54" x14ac:dyDescent="0.3">
      <c r="A75" s="444">
        <v>12</v>
      </c>
      <c r="B75" s="644" t="s">
        <v>68</v>
      </c>
      <c r="C75" s="644" t="s">
        <v>114</v>
      </c>
      <c r="D75" s="644" t="s">
        <v>115</v>
      </c>
      <c r="E75" s="648" t="s">
        <v>116</v>
      </c>
      <c r="F75" s="644" t="s">
        <v>85</v>
      </c>
      <c r="G75" s="653">
        <v>365</v>
      </c>
      <c r="H75" s="638" t="str">
        <f>IF(G75&lt;=0,"",IF(G75&lt;=2,"Muy Baja",IF(G75&lt;=24,"Baja",IF(G75&lt;=500,"Media",IF(G75&lt;=5000,"Alta","Muy Alta")))))</f>
        <v>Media</v>
      </c>
      <c r="I75" s="635">
        <f>IF(H75="","",IF(H75="Muy Baja",0.2,IF(H75="Baja",0.4,IF(H75="Media",0.6,IF(H75="Alta",0.8,IF(H75="Muy Alta",1,))))))</f>
        <v>0.6</v>
      </c>
      <c r="J75" s="631" t="s">
        <v>50</v>
      </c>
      <c r="K75" s="635" t="str">
        <f>IF(NOT(ISERROR(MATCH(J75,'[7]Tabla Impacto'!$B$221:$B$223,0))),'[7]Tabla Impacto'!$F$223&amp;"Por favor no seleccionar los criterios de impacto(Afectación Económica o presupuestal y Pérdida Reputacional)",J75)</f>
        <v xml:space="preserve">     Entre 100 y 500 SMLMV </v>
      </c>
      <c r="L75" s="638" t="str">
        <f>IF(OR(K75='[7]Tabla Impacto'!$C$11,K75='[7]Tabla Impacto'!$D$11),"Leve",IF(OR(K75='[7]Tabla Impacto'!$C$12,K75='[7]Tabla Impacto'!$D$12),"Menor",IF(OR(K75='[7]Tabla Impacto'!$C$13,K75='[7]Tabla Impacto'!$D$13),"Moderado",IF(OR(K75='[7]Tabla Impacto'!$C$14,K75='[7]Tabla Impacto'!$D$14),"Mayor",IF(OR(K75='[7]Tabla Impacto'!$C$15,K75='[7]Tabla Impacto'!$D$15),"Catastrófico","")))))</f>
        <v>Mayor</v>
      </c>
      <c r="M75" s="635">
        <f>IF(L75="","",IF(L75="Leve",0.2,IF(L75="Menor",0.4,IF(L75="Moderado",0.6,IF(L75="Mayor",0.8,IF(L75="Catastrófico",1,))))))</f>
        <v>0.8</v>
      </c>
      <c r="N75" s="641" t="str">
        <f>IF(OR(AND(H75="Muy Baja",L75="Leve"),AND(H75="Muy Baja",L75="Menor"),AND(H75="Baja",L75="Leve")),"Bajo",IF(OR(AND(H75="Muy baja",L75="Moderado"),AND(H75="Baja",L75="Menor"),AND(H75="Baja",L75="Moderado"),AND(H75="Media",L75="Leve"),AND(H75="Media",L75="Menor"),AND(H75="Media",L75="Moderado"),AND(H75="Alta",L75="Leve"),AND(H75="Alta",L75="Menor")),"Moderado",IF(OR(AND(H75="Muy Baja",L75="Mayor"),AND(H75="Baja",L75="Mayor"),AND(H75="Media",L75="Mayor"),AND(H75="Alta",L75="Moderado"),AND(H75="Alta",L75="Mayor"),AND(H75="Muy Alta",L75="Leve"),AND(H75="Muy Alta",L75="Menor"),AND(H75="Muy Alta",L75="Moderado"),AND(H75="Muy Alta",L75="Mayor")),"Alto",IF(OR(AND(H75="Muy Baja",L75="Catastrófico"),AND(H75="Baja",L75="Catastrófico"),AND(H75="Media",L75="Catastrófico"),AND(H75="Alta",L75="Catastrófico"),AND(H75="Muy Alta",L75="Catastrófico")),"Extremo",""))))</f>
        <v>Alto</v>
      </c>
      <c r="O75" s="30">
        <v>1</v>
      </c>
      <c r="P75" s="14" t="s">
        <v>117</v>
      </c>
      <c r="Q75" s="15" t="str">
        <f>IF(OR(R75="Preventivo",R75="Detectivo"),"Probabilidad",IF(R75="Correctivo","Impacto",""))</f>
        <v>Probabilidad</v>
      </c>
      <c r="R75" s="16" t="s">
        <v>52</v>
      </c>
      <c r="S75" s="16" t="s">
        <v>53</v>
      </c>
      <c r="T75" s="17" t="str">
        <f>IF(AND(R75="Preventivo",S75="Automático"),"50%",IF(AND(R75="Preventivo",S75="Manual"),"40%",IF(AND(R75="Detectivo",S75="Automático"),"40%",IF(AND(R75="Detectivo",S75="Manual"),"30%",IF(AND(R75="Correctivo",S75="Automático"),"35%",IF(AND(R75="Correctivo",S75="Manual"),"25%",""))))))</f>
        <v>40%</v>
      </c>
      <c r="U75" s="16" t="s">
        <v>54</v>
      </c>
      <c r="V75" s="16" t="s">
        <v>55</v>
      </c>
      <c r="W75" s="16" t="s">
        <v>80</v>
      </c>
      <c r="X75" s="18">
        <f>IFERROR(IF(Q75="Probabilidad",(I75-(+I75*T75)),IF(Q75="Impacto",I75,"")),"")</f>
        <v>0.36</v>
      </c>
      <c r="Y75" s="19" t="str">
        <f>IFERROR(IF(X75="","",IF(X75&lt;=0.2,"Muy Baja",IF(X75&lt;=0.4,"Baja",IF(X75&lt;=0.6,"Media",IF(X75&lt;=0.8,"Alta","Muy Alta"))))),"")</f>
        <v>Baja</v>
      </c>
      <c r="Z75" s="20">
        <f>+X75</f>
        <v>0.36</v>
      </c>
      <c r="AA75" s="19" t="str">
        <f>IFERROR(IF(AB75="","",IF(AB75&lt;=0.2,"Leve",IF(AB75&lt;=0.4,"Menor",IF(AB75&lt;=0.6,"Moderado",IF(AB75&lt;=0.8,"Mayor","Catastrófico"))))),"")</f>
        <v>Mayor</v>
      </c>
      <c r="AB75" s="20">
        <f>IFERROR(IF(Q75="Impacto",(M75-(+M75*T75)),IF(Q75="Probabilidad",M75,"")),"")</f>
        <v>0.8</v>
      </c>
      <c r="AC75" s="22" t="str">
        <f>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Alto</v>
      </c>
      <c r="AD75" s="23"/>
      <c r="AE75" s="24"/>
      <c r="AF75" s="24" t="s">
        <v>106</v>
      </c>
      <c r="AG75" s="25"/>
      <c r="AH75" s="25"/>
      <c r="AI75" s="24" t="s">
        <v>88</v>
      </c>
      <c r="AJ75" s="32" t="s">
        <v>60</v>
      </c>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row>
    <row r="76" spans="1:68" ht="20.25" x14ac:dyDescent="0.3">
      <c r="A76" s="445"/>
      <c r="B76" s="645"/>
      <c r="C76" s="645"/>
      <c r="D76" s="645"/>
      <c r="E76" s="649"/>
      <c r="F76" s="645"/>
      <c r="G76" s="654"/>
      <c r="H76" s="639"/>
      <c r="I76" s="636"/>
      <c r="J76" s="632"/>
      <c r="K76" s="636">
        <f ca="1">IF(NOT(ISERROR(MATCH(J76,_xlfn.ANCHORARRAY(E111),0))),I113&amp;"Por favor no seleccionar los criterios de impacto",J76)</f>
        <v>0</v>
      </c>
      <c r="L76" s="639"/>
      <c r="M76" s="636"/>
      <c r="N76" s="642"/>
      <c r="O76" s="30">
        <v>2</v>
      </c>
      <c r="P76" s="14"/>
      <c r="Q76" s="15" t="str">
        <f>IF(OR(R76="Preventivo",R76="Detectivo"),"Probabilidad",IF(R76="Correctivo","Impacto",""))</f>
        <v/>
      </c>
      <c r="R76" s="16"/>
      <c r="S76" s="16"/>
      <c r="T76" s="17" t="str">
        <f t="shared" ref="T76:T77" si="86">IF(AND(R76="Preventivo",S76="Automático"),"50%",IF(AND(R76="Preventivo",S76="Manual"),"40%",IF(AND(R76="Detectivo",S76="Automático"),"40%",IF(AND(R76="Detectivo",S76="Manual"),"30%",IF(AND(R76="Correctivo",S76="Automático"),"35%",IF(AND(R76="Correctivo",S76="Manual"),"25%",""))))))</f>
        <v/>
      </c>
      <c r="U76" s="16"/>
      <c r="V76" s="16"/>
      <c r="W76" s="16"/>
      <c r="X76" s="18" t="str">
        <f>IFERROR(IF(AND(Q75="Probabilidad",Q76="Probabilidad"),(Z75-(+Z75*T76)),IF(Q76="Probabilidad",(I75-(+I75*T76)),IF(Q76="Impacto",Z75,""))),"")</f>
        <v/>
      </c>
      <c r="Y76" s="19" t="str">
        <f t="shared" ref="Y76:Y77" si="87">IFERROR(IF(X76="","",IF(X76&lt;=0.2,"Muy Baja",IF(X76&lt;=0.4,"Baja",IF(X76&lt;=0.6,"Media",IF(X76&lt;=0.8,"Alta","Muy Alta"))))),"")</f>
        <v/>
      </c>
      <c r="Z76" s="20" t="str">
        <f t="shared" ref="Z76:Z77" si="88">+X76</f>
        <v/>
      </c>
      <c r="AA76" s="19" t="str">
        <f t="shared" ref="AA76:AA77" si="89">IFERROR(IF(AB76="","",IF(AB76&lt;=0.2,"Leve",IF(AB76&lt;=0.4,"Menor",IF(AB76&lt;=0.6,"Moderado",IF(AB76&lt;=0.8,"Mayor","Catastrófico"))))),"")</f>
        <v/>
      </c>
      <c r="AB76" s="20" t="str">
        <f>IFERROR(IF(AND(Q75="Impacto",Q76="Impacto"),(AB75-(+AB75*T76)),IF(Q76="Impacto",(M75-(+M75*T76)),IF(Q76="Probabilidad",AB75,""))),"")</f>
        <v/>
      </c>
      <c r="AC76" s="22" t="str">
        <f t="shared" ref="AC76:AC77" si="90">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23"/>
      <c r="AE76" s="24"/>
      <c r="AF76" s="32"/>
      <c r="AG76" s="33"/>
      <c r="AH76" s="33"/>
      <c r="AI76" s="24"/>
      <c r="AJ76" s="32"/>
    </row>
    <row r="77" spans="1:68" ht="20.25" x14ac:dyDescent="0.3">
      <c r="A77" s="445"/>
      <c r="B77" s="645"/>
      <c r="C77" s="645"/>
      <c r="D77" s="645"/>
      <c r="E77" s="649"/>
      <c r="F77" s="645"/>
      <c r="G77" s="654"/>
      <c r="H77" s="639"/>
      <c r="I77" s="636"/>
      <c r="J77" s="632"/>
      <c r="K77" s="636">
        <f ca="1">IF(NOT(ISERROR(MATCH(J77,_xlfn.ANCHORARRAY(E112),0))),I114&amp;"Por favor no seleccionar los criterios de impacto",J77)</f>
        <v>0</v>
      </c>
      <c r="L77" s="639"/>
      <c r="M77" s="636"/>
      <c r="N77" s="642"/>
      <c r="O77" s="30">
        <v>3</v>
      </c>
      <c r="P77" s="31"/>
      <c r="Q77" s="15" t="str">
        <f>IF(OR(R77="Preventivo",R77="Detectivo"),"Probabilidad",IF(R77="Correctivo","Impacto",""))</f>
        <v/>
      </c>
      <c r="R77" s="16"/>
      <c r="S77" s="16"/>
      <c r="T77" s="17" t="str">
        <f t="shared" si="86"/>
        <v/>
      </c>
      <c r="U77" s="16"/>
      <c r="V77" s="16"/>
      <c r="W77" s="16"/>
      <c r="X77" s="18" t="str">
        <f>IFERROR(IF(AND(Q76="Probabilidad",Q77="Probabilidad"),(Z76-(+Z76*T77)),IF(AND(Q76="Impacto",Q77="Probabilidad"),(Z75-(+Z75*T77)),IF(Q77="Impacto",Z76,""))),"")</f>
        <v/>
      </c>
      <c r="Y77" s="19" t="str">
        <f t="shared" si="87"/>
        <v/>
      </c>
      <c r="Z77" s="20" t="str">
        <f t="shared" si="88"/>
        <v/>
      </c>
      <c r="AA77" s="19" t="str">
        <f t="shared" si="89"/>
        <v/>
      </c>
      <c r="AB77" s="20" t="str">
        <f>IFERROR(IF(AND(Q76="Impacto",Q77="Impacto"),(AB76-(+AB76*T77)),IF(AND(Q76="Probabilidad",Q77="Impacto"),(AB75-(+AB75*T77)),IF(Q77="Probabilidad",AB76,""))),"")</f>
        <v/>
      </c>
      <c r="AC77" s="22" t="str">
        <f t="shared" si="90"/>
        <v/>
      </c>
      <c r="AD77" s="23"/>
      <c r="AE77" s="24"/>
      <c r="AF77" s="32"/>
      <c r="AG77" s="33"/>
      <c r="AH77" s="33"/>
      <c r="AI77" s="24"/>
      <c r="AJ77" s="32"/>
    </row>
    <row r="78" spans="1:68" ht="20.25" x14ac:dyDescent="0.3">
      <c r="A78" s="445"/>
      <c r="B78" s="646"/>
      <c r="C78" s="646"/>
      <c r="D78" s="646"/>
      <c r="E78" s="650"/>
      <c r="F78" s="652"/>
      <c r="G78" s="633"/>
      <c r="H78" s="633"/>
      <c r="I78" s="633"/>
      <c r="J78" s="633"/>
      <c r="K78" s="633"/>
      <c r="L78" s="633"/>
      <c r="M78" s="633"/>
      <c r="N78" s="633"/>
      <c r="P78" s="35"/>
      <c r="Q78" s="36"/>
      <c r="R78" s="36"/>
      <c r="S78" s="36"/>
      <c r="T78" s="36"/>
      <c r="U78" s="36"/>
      <c r="V78" s="36"/>
      <c r="W78" s="36"/>
      <c r="X78" s="36"/>
      <c r="Y78" s="36"/>
      <c r="Z78" s="36"/>
      <c r="AA78" s="36"/>
      <c r="AB78" s="36"/>
      <c r="AC78" s="36"/>
      <c r="AD78" s="36"/>
      <c r="AE78" s="36"/>
      <c r="AF78" s="36"/>
      <c r="AG78" s="36"/>
      <c r="AH78" s="36"/>
      <c r="AI78" s="36"/>
      <c r="AJ78" s="36"/>
    </row>
    <row r="79" spans="1:68" ht="20.25" x14ac:dyDescent="0.3">
      <c r="A79" s="445"/>
      <c r="B79" s="645"/>
      <c r="C79" s="645"/>
      <c r="D79" s="645"/>
      <c r="E79" s="649"/>
      <c r="F79" s="645"/>
      <c r="G79" s="654"/>
      <c r="H79" s="639"/>
      <c r="I79" s="636"/>
      <c r="J79" s="632"/>
      <c r="K79" s="636">
        <f ca="1">IF(NOT(ISERROR(MATCH(J79,_xlfn.ANCHORARRAY(E114),0))),I116&amp;"Por favor no seleccionar los criterios de impacto",J79)</f>
        <v>0</v>
      </c>
      <c r="L79" s="639"/>
      <c r="M79" s="636"/>
      <c r="N79" s="642"/>
      <c r="O79" s="30">
        <v>5</v>
      </c>
      <c r="P79" s="14"/>
      <c r="Q79" s="15" t="str">
        <f t="shared" ref="Q79:Q80" si="91">IF(OR(R79="Preventivo",R79="Detectivo"),"Probabilidad",IF(R79="Correctivo","Impacto",""))</f>
        <v/>
      </c>
      <c r="R79" s="16"/>
      <c r="S79" s="16"/>
      <c r="T79" s="17" t="str">
        <f t="shared" ref="T79:T80" si="92">IF(AND(R79="Preventivo",S79="Automático"),"50%",IF(AND(R79="Preventivo",S79="Manual"),"40%",IF(AND(R79="Detectivo",S79="Automático"),"40%",IF(AND(R79="Detectivo",S79="Manual"),"30%",IF(AND(R79="Correctivo",S79="Automático"),"35%",IF(AND(R79="Correctivo",S79="Manual"),"25%",""))))))</f>
        <v/>
      </c>
      <c r="U79" s="16"/>
      <c r="V79" s="16"/>
      <c r="W79" s="16"/>
      <c r="X79" s="18" t="str">
        <f t="shared" ref="X79:X80" si="93">IFERROR(IF(AND(Q78="Probabilidad",Q79="Probabilidad"),(Z78-(+Z78*T79)),IF(AND(Q78="Impacto",Q79="Probabilidad"),(Z77-(+Z77*T79)),IF(Q79="Impacto",Z78,""))),"")</f>
        <v/>
      </c>
      <c r="Y79" s="19" t="str">
        <f t="shared" ref="Y79:Y80" si="94">IFERROR(IF(X79="","",IF(X79&lt;=0.2,"Muy Baja",IF(X79&lt;=0.4,"Baja",IF(X79&lt;=0.6,"Media",IF(X79&lt;=0.8,"Alta","Muy Alta"))))),"")</f>
        <v/>
      </c>
      <c r="Z79" s="20" t="str">
        <f t="shared" ref="Z79:Z80" si="95">+X79</f>
        <v/>
      </c>
      <c r="AA79" s="19" t="str">
        <f t="shared" ref="AA79:AA80" si="96">IFERROR(IF(AB79="","",IF(AB79&lt;=0.2,"Leve",IF(AB79&lt;=0.4,"Menor",IF(AB79&lt;=0.6,"Moderado",IF(AB79&lt;=0.8,"Mayor","Catastrófico"))))),"")</f>
        <v/>
      </c>
      <c r="AB79" s="20" t="str">
        <f t="shared" ref="AB79:AB80" si="97">IFERROR(IF(AND(Q78="Impacto",Q79="Impacto"),(AB78-(+AB78*T79)),IF(AND(Q78="Probabilidad",Q79="Impacto"),(AB77-(+AB77*T79)),IF(Q79="Probabilidad",AB78,""))),"")</f>
        <v/>
      </c>
      <c r="AC79" s="22" t="str">
        <f t="shared" ref="AC79:AC80" si="98">IFERROR(IF(OR(AND(Y79="Muy Baja",AA79="Leve"),AND(Y79="Muy Baja",AA79="Menor"),AND(Y79="Baja",AA79="Leve")),"Bajo",IF(OR(AND(Y79="Muy baja",AA79="Moderado"),AND(Y79="Baja",AA79="Menor"),AND(Y79="Baja",AA79="Moderado"),AND(Y79="Media",AA79="Leve"),AND(Y79="Media",AA79="Menor"),AND(Y79="Media",AA79="Moderado"),AND(Y79="Alta",AA79="Leve"),AND(Y79="Alta",AA79="Menor")),"Moderado",IF(OR(AND(Y79="Muy Baja",AA79="Mayor"),AND(Y79="Baja",AA79="Mayor"),AND(Y79="Media",AA79="Mayor"),AND(Y79="Alta",AA79="Moderado"),AND(Y79="Alta",AA79="Mayor"),AND(Y79="Muy Alta",AA79="Leve"),AND(Y79="Muy Alta",AA79="Menor"),AND(Y79="Muy Alta",AA79="Moderado"),AND(Y79="Muy Alta",AA79="Mayor")),"Alto",IF(OR(AND(Y79="Muy Baja",AA79="Catastrófico"),AND(Y79="Baja",AA79="Catastrófico"),AND(Y79="Media",AA79="Catastrófico"),AND(Y79="Alta",AA79="Catastrófico"),AND(Y79="Muy Alta",AA79="Catastrófico")),"Extremo","")))),"")</f>
        <v/>
      </c>
      <c r="AD79" s="23"/>
      <c r="AE79" s="24"/>
      <c r="AF79" s="32"/>
      <c r="AG79" s="33"/>
      <c r="AH79" s="33"/>
      <c r="AI79" s="24"/>
      <c r="AJ79" s="32"/>
    </row>
    <row r="80" spans="1:68" ht="20.25" x14ac:dyDescent="0.3">
      <c r="A80" s="447"/>
      <c r="B80" s="647"/>
      <c r="C80" s="647"/>
      <c r="D80" s="647"/>
      <c r="E80" s="651"/>
      <c r="F80" s="647"/>
      <c r="G80" s="655"/>
      <c r="H80" s="640"/>
      <c r="I80" s="637"/>
      <c r="J80" s="634"/>
      <c r="K80" s="637">
        <f ca="1">IF(NOT(ISERROR(MATCH(J80,_xlfn.ANCHORARRAY(E115),0))),I117&amp;"Por favor no seleccionar los criterios de impacto",J80)</f>
        <v>0</v>
      </c>
      <c r="L80" s="640"/>
      <c r="M80" s="637"/>
      <c r="N80" s="643"/>
      <c r="O80" s="30">
        <v>6</v>
      </c>
      <c r="P80" s="14"/>
      <c r="Q80" s="15" t="str">
        <f t="shared" si="91"/>
        <v/>
      </c>
      <c r="R80" s="16"/>
      <c r="S80" s="16"/>
      <c r="T80" s="17" t="str">
        <f t="shared" si="92"/>
        <v/>
      </c>
      <c r="U80" s="16"/>
      <c r="V80" s="16"/>
      <c r="W80" s="16"/>
      <c r="X80" s="18" t="str">
        <f t="shared" si="93"/>
        <v/>
      </c>
      <c r="Y80" s="19" t="str">
        <f t="shared" si="94"/>
        <v/>
      </c>
      <c r="Z80" s="20" t="str">
        <f t="shared" si="95"/>
        <v/>
      </c>
      <c r="AA80" s="19" t="str">
        <f t="shared" si="96"/>
        <v/>
      </c>
      <c r="AB80" s="20" t="str">
        <f t="shared" si="97"/>
        <v/>
      </c>
      <c r="AC80" s="22" t="str">
        <f t="shared" si="98"/>
        <v/>
      </c>
      <c r="AD80" s="23"/>
      <c r="AE80" s="24"/>
      <c r="AF80" s="32"/>
      <c r="AG80" s="33"/>
      <c r="AH80" s="33"/>
      <c r="AI80" s="24"/>
      <c r="AJ80" s="32"/>
    </row>
    <row r="81" spans="1:68" ht="54" x14ac:dyDescent="0.3">
      <c r="A81" s="444">
        <v>13</v>
      </c>
      <c r="B81" s="644" t="s">
        <v>68</v>
      </c>
      <c r="C81" s="644" t="s">
        <v>118</v>
      </c>
      <c r="D81" s="644" t="s">
        <v>119</v>
      </c>
      <c r="E81" s="648" t="s">
        <v>120</v>
      </c>
      <c r="F81" s="644" t="s">
        <v>49</v>
      </c>
      <c r="G81" s="653">
        <v>365</v>
      </c>
      <c r="H81" s="638" t="str">
        <f>IF(G81&lt;=0,"",IF(G81&lt;=2,"Muy Baja",IF(G81&lt;=24,"Baja",IF(G81&lt;=500,"Media",IF(G81&lt;=5000,"Alta","Muy Alta")))))</f>
        <v>Media</v>
      </c>
      <c r="I81" s="635">
        <f>IF(H81="","",IF(H81="Muy Baja",0.2,IF(H81="Baja",0.4,IF(H81="Media",0.6,IF(H81="Alta",0.8,IF(H81="Muy Alta",1,))))))</f>
        <v>0.6</v>
      </c>
      <c r="J81" s="631" t="s">
        <v>50</v>
      </c>
      <c r="K81" s="635" t="str">
        <f>IF(NOT(ISERROR(MATCH(J81,'[7]Tabla Impacto'!$B$221:$B$223,0))),'[7]Tabla Impacto'!$F$223&amp;"Por favor no seleccionar los criterios de impacto(Afectación Económica o presupuestal y Pérdida Reputacional)",J81)</f>
        <v xml:space="preserve">     Entre 100 y 500 SMLMV </v>
      </c>
      <c r="L81" s="638" t="str">
        <f>IF(OR(K81='[7]Tabla Impacto'!$C$11,K81='[7]Tabla Impacto'!$D$11),"Leve",IF(OR(K81='[7]Tabla Impacto'!$C$12,K81='[7]Tabla Impacto'!$D$12),"Menor",IF(OR(K81='[7]Tabla Impacto'!$C$13,K81='[7]Tabla Impacto'!$D$13),"Moderado",IF(OR(K81='[7]Tabla Impacto'!$C$14,K81='[7]Tabla Impacto'!$D$14),"Mayor",IF(OR(K81='[7]Tabla Impacto'!$C$15,K81='[7]Tabla Impacto'!$D$15),"Catastrófico","")))))</f>
        <v>Mayor</v>
      </c>
      <c r="M81" s="635">
        <f>IF(L81="","",IF(L81="Leve",0.2,IF(L81="Menor",0.4,IF(L81="Moderado",0.6,IF(L81="Mayor",0.8,IF(L81="Catastrófico",1,))))))</f>
        <v>0.8</v>
      </c>
      <c r="N81" s="641" t="str">
        <f>IF(OR(AND(H81="Muy Baja",L81="Leve"),AND(H81="Muy Baja",L81="Menor"),AND(H81="Baja",L81="Leve")),"Bajo",IF(OR(AND(H81="Muy baja",L81="Moderado"),AND(H81="Baja",L81="Menor"),AND(H81="Baja",L81="Moderado"),AND(H81="Media",L81="Leve"),AND(H81="Media",L81="Menor"),AND(H81="Media",L81="Moderado"),AND(H81="Alta",L81="Leve"),AND(H81="Alta",L81="Menor")),"Moderado",IF(OR(AND(H81="Muy Baja",L81="Mayor"),AND(H81="Baja",L81="Mayor"),AND(H81="Media",L81="Mayor"),AND(H81="Alta",L81="Moderado"),AND(H81="Alta",L81="Mayor"),AND(H81="Muy Alta",L81="Leve"),AND(H81="Muy Alta",L81="Menor"),AND(H81="Muy Alta",L81="Moderado"),AND(H81="Muy Alta",L81="Mayor")),"Alto",IF(OR(AND(H81="Muy Baja",L81="Catastrófico"),AND(H81="Baja",L81="Catastrófico"),AND(H81="Media",L81="Catastrófico"),AND(H81="Alta",L81="Catastrófico"),AND(H81="Muy Alta",L81="Catastrófico")),"Extremo",""))))</f>
        <v>Alto</v>
      </c>
      <c r="O81" s="30">
        <v>1</v>
      </c>
      <c r="P81" s="14" t="s">
        <v>121</v>
      </c>
      <c r="Q81" s="15" t="str">
        <f>IF(OR(R81="Preventivo",R81="Detectivo"),"Probabilidad",IF(R81="Correctivo","Impacto",""))</f>
        <v>Probabilidad</v>
      </c>
      <c r="R81" s="16" t="s">
        <v>52</v>
      </c>
      <c r="S81" s="16" t="s">
        <v>53</v>
      </c>
      <c r="T81" s="17" t="str">
        <f>IF(AND(R81="Preventivo",S81="Automático"),"50%",IF(AND(R81="Preventivo",S81="Manual"),"40%",IF(AND(R81="Detectivo",S81="Automático"),"40%",IF(AND(R81="Detectivo",S81="Manual"),"30%",IF(AND(R81="Correctivo",S81="Automático"),"35%",IF(AND(R81="Correctivo",S81="Manual"),"25%",""))))))</f>
        <v>40%</v>
      </c>
      <c r="U81" s="16" t="s">
        <v>54</v>
      </c>
      <c r="V81" s="16" t="s">
        <v>55</v>
      </c>
      <c r="W81" s="16" t="s">
        <v>80</v>
      </c>
      <c r="X81" s="18">
        <f>IFERROR(IF(Q81="Probabilidad",(I81-(+I81*T81)),IF(Q81="Impacto",I81,"")),"")</f>
        <v>0.36</v>
      </c>
      <c r="Y81" s="19" t="str">
        <f>IFERROR(IF(X81="","",IF(X81&lt;=0.2,"Muy Baja",IF(X81&lt;=0.4,"Baja",IF(X81&lt;=0.6,"Media",IF(X81&lt;=0.8,"Alta","Muy Alta"))))),"")</f>
        <v>Baja</v>
      </c>
      <c r="Z81" s="20">
        <f>+X81</f>
        <v>0.36</v>
      </c>
      <c r="AA81" s="19" t="str">
        <f>IFERROR(IF(AB81="","",IF(AB81&lt;=0.2,"Leve",IF(AB81&lt;=0.4,"Menor",IF(AB81&lt;=0.6,"Moderado",IF(AB81&lt;=0.8,"Mayor","Catastrófico"))))),"")</f>
        <v>Mayor</v>
      </c>
      <c r="AB81" s="20">
        <f>IFERROR(IF(Q81="Impacto",(M81-(+M81*T81)),IF(Q81="Probabilidad",M81,"")),"")</f>
        <v>0.8</v>
      </c>
      <c r="AC81" s="22" t="str">
        <f>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Alto</v>
      </c>
      <c r="AD81" s="23"/>
      <c r="AE81" s="24"/>
      <c r="AF81" s="24" t="s">
        <v>122</v>
      </c>
      <c r="AG81" s="25"/>
      <c r="AH81" s="25"/>
      <c r="AI81" s="24" t="s">
        <v>81</v>
      </c>
      <c r="AJ81" s="32" t="s">
        <v>60</v>
      </c>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row>
    <row r="82" spans="1:68" ht="20.25" x14ac:dyDescent="0.3">
      <c r="A82" s="445"/>
      <c r="B82" s="645"/>
      <c r="C82" s="645"/>
      <c r="D82" s="645"/>
      <c r="E82" s="649"/>
      <c r="F82" s="645"/>
      <c r="G82" s="654"/>
      <c r="H82" s="639"/>
      <c r="I82" s="636"/>
      <c r="J82" s="632"/>
      <c r="K82" s="636">
        <f ca="1">IF(NOT(ISERROR(MATCH(J82,_xlfn.ANCHORARRAY(E117),0))),I119&amp;"Por favor no seleccionar los criterios de impacto",J82)</f>
        <v>0</v>
      </c>
      <c r="L82" s="639"/>
      <c r="M82" s="636"/>
      <c r="N82" s="642"/>
      <c r="O82" s="30">
        <v>2</v>
      </c>
      <c r="P82" s="14"/>
      <c r="Q82" s="15" t="str">
        <f>IF(OR(R82="Preventivo",R82="Detectivo"),"Probabilidad",IF(R82="Correctivo","Impacto",""))</f>
        <v/>
      </c>
      <c r="R82" s="16"/>
      <c r="S82" s="16"/>
      <c r="T82" s="17" t="str">
        <f t="shared" ref="T82:T83" si="99">IF(AND(R82="Preventivo",S82="Automático"),"50%",IF(AND(R82="Preventivo",S82="Manual"),"40%",IF(AND(R82="Detectivo",S82="Automático"),"40%",IF(AND(R82="Detectivo",S82="Manual"),"30%",IF(AND(R82="Correctivo",S82="Automático"),"35%",IF(AND(R82="Correctivo",S82="Manual"),"25%",""))))))</f>
        <v/>
      </c>
      <c r="U82" s="16"/>
      <c r="V82" s="16"/>
      <c r="W82" s="16"/>
      <c r="X82" s="18" t="str">
        <f>IFERROR(IF(AND(Q81="Probabilidad",Q82="Probabilidad"),(Z81-(+Z81*T82)),IF(Q82="Probabilidad",(I81-(+I81*T82)),IF(Q82="Impacto",Z81,""))),"")</f>
        <v/>
      </c>
      <c r="Y82" s="19" t="str">
        <f t="shared" ref="Y82:Y83" si="100">IFERROR(IF(X82="","",IF(X82&lt;=0.2,"Muy Baja",IF(X82&lt;=0.4,"Baja",IF(X82&lt;=0.6,"Media",IF(X82&lt;=0.8,"Alta","Muy Alta"))))),"")</f>
        <v/>
      </c>
      <c r="Z82" s="20" t="str">
        <f t="shared" ref="Z82:Z83" si="101">+X82</f>
        <v/>
      </c>
      <c r="AA82" s="19" t="str">
        <f t="shared" ref="AA82:AA83" si="102">IFERROR(IF(AB82="","",IF(AB82&lt;=0.2,"Leve",IF(AB82&lt;=0.4,"Menor",IF(AB82&lt;=0.6,"Moderado",IF(AB82&lt;=0.8,"Mayor","Catastrófico"))))),"")</f>
        <v/>
      </c>
      <c r="AB82" s="20" t="str">
        <f>IFERROR(IF(AND(Q81="Impacto",Q82="Impacto"),(AB81-(+AB81*T82)),IF(Q82="Impacto",(M81-(+M81*T82)),IF(Q82="Probabilidad",AB81,""))),"")</f>
        <v/>
      </c>
      <c r="AC82" s="22" t="str">
        <f t="shared" ref="AC82:AC83" si="103">IFERROR(IF(OR(AND(Y82="Muy Baja",AA82="Leve"),AND(Y82="Muy Baja",AA82="Menor"),AND(Y82="Baja",AA82="Leve")),"Bajo",IF(OR(AND(Y82="Muy baja",AA82="Moderado"),AND(Y82="Baja",AA82="Menor"),AND(Y82="Baja",AA82="Moderado"),AND(Y82="Media",AA82="Leve"),AND(Y82="Media",AA82="Menor"),AND(Y82="Media",AA82="Moderado"),AND(Y82="Alta",AA82="Leve"),AND(Y82="Alta",AA82="Menor")),"Moderado",IF(OR(AND(Y82="Muy Baja",AA82="Mayor"),AND(Y82="Baja",AA82="Mayor"),AND(Y82="Media",AA82="Mayor"),AND(Y82="Alta",AA82="Moderado"),AND(Y82="Alta",AA82="Mayor"),AND(Y82="Muy Alta",AA82="Leve"),AND(Y82="Muy Alta",AA82="Menor"),AND(Y82="Muy Alta",AA82="Moderado"),AND(Y82="Muy Alta",AA82="Mayor")),"Alto",IF(OR(AND(Y82="Muy Baja",AA82="Catastrófico"),AND(Y82="Baja",AA82="Catastrófico"),AND(Y82="Media",AA82="Catastrófico"),AND(Y82="Alta",AA82="Catastrófico"),AND(Y82="Muy Alta",AA82="Catastrófico")),"Extremo","")))),"")</f>
        <v/>
      </c>
      <c r="AD82" s="23"/>
      <c r="AE82" s="24"/>
      <c r="AF82" s="32"/>
      <c r="AG82" s="33"/>
      <c r="AH82" s="33"/>
      <c r="AI82" s="24"/>
      <c r="AJ82" s="32"/>
    </row>
    <row r="83" spans="1:68" ht="20.25" x14ac:dyDescent="0.3">
      <c r="A83" s="445"/>
      <c r="B83" s="645"/>
      <c r="C83" s="645"/>
      <c r="D83" s="645"/>
      <c r="E83" s="649"/>
      <c r="F83" s="645"/>
      <c r="G83" s="654"/>
      <c r="H83" s="639"/>
      <c r="I83" s="636"/>
      <c r="J83" s="632"/>
      <c r="K83" s="636">
        <f ca="1">IF(NOT(ISERROR(MATCH(J83,_xlfn.ANCHORARRAY(E118),0))),I120&amp;"Por favor no seleccionar los criterios de impacto",J83)</f>
        <v>0</v>
      </c>
      <c r="L83" s="639"/>
      <c r="M83" s="636"/>
      <c r="N83" s="642"/>
      <c r="O83" s="30">
        <v>3</v>
      </c>
      <c r="P83" s="31"/>
      <c r="Q83" s="15" t="str">
        <f>IF(OR(R83="Preventivo",R83="Detectivo"),"Probabilidad",IF(R83="Correctivo","Impacto",""))</f>
        <v/>
      </c>
      <c r="R83" s="16"/>
      <c r="S83" s="16"/>
      <c r="T83" s="17" t="str">
        <f t="shared" si="99"/>
        <v/>
      </c>
      <c r="U83" s="16"/>
      <c r="V83" s="16"/>
      <c r="W83" s="16"/>
      <c r="X83" s="18" t="str">
        <f>IFERROR(IF(AND(Q82="Probabilidad",Q83="Probabilidad"),(Z82-(+Z82*T83)),IF(AND(Q82="Impacto",Q83="Probabilidad"),(Z81-(+Z81*T83)),IF(Q83="Impacto",Z82,""))),"")</f>
        <v/>
      </c>
      <c r="Y83" s="19" t="str">
        <f t="shared" si="100"/>
        <v/>
      </c>
      <c r="Z83" s="20" t="str">
        <f t="shared" si="101"/>
        <v/>
      </c>
      <c r="AA83" s="19" t="str">
        <f t="shared" si="102"/>
        <v/>
      </c>
      <c r="AB83" s="20" t="str">
        <f>IFERROR(IF(AND(Q82="Impacto",Q83="Impacto"),(AB82-(+AB82*T83)),IF(AND(Q82="Probabilidad",Q83="Impacto"),(AB81-(+AB81*T83)),IF(Q83="Probabilidad",AB82,""))),"")</f>
        <v/>
      </c>
      <c r="AC83" s="22" t="str">
        <f t="shared" si="103"/>
        <v/>
      </c>
      <c r="AD83" s="23"/>
      <c r="AE83" s="24"/>
      <c r="AF83" s="32"/>
      <c r="AG83" s="33"/>
      <c r="AH83" s="33"/>
      <c r="AI83" s="24"/>
      <c r="AJ83" s="32"/>
    </row>
    <row r="84" spans="1:68" ht="20.25" x14ac:dyDescent="0.3">
      <c r="A84" s="446"/>
      <c r="B84" s="646"/>
      <c r="C84" s="646"/>
      <c r="D84" s="646"/>
      <c r="E84" s="650"/>
      <c r="F84" s="652"/>
      <c r="G84" s="633"/>
      <c r="H84" s="633"/>
      <c r="I84" s="633"/>
      <c r="J84" s="633"/>
      <c r="K84" s="633"/>
      <c r="L84" s="633"/>
      <c r="M84" s="633"/>
      <c r="N84" s="633"/>
      <c r="P84" s="35"/>
      <c r="Q84" s="36"/>
      <c r="R84" s="36"/>
      <c r="S84" s="36"/>
      <c r="T84" s="36"/>
      <c r="U84" s="36"/>
      <c r="V84" s="36"/>
      <c r="W84" s="36"/>
      <c r="X84" s="36"/>
      <c r="Y84" s="36"/>
      <c r="Z84" s="36"/>
      <c r="AA84" s="36"/>
      <c r="AB84" s="36"/>
      <c r="AC84" s="36"/>
      <c r="AD84" s="36"/>
      <c r="AE84" s="36"/>
      <c r="AF84" s="36"/>
      <c r="AG84" s="36"/>
      <c r="AH84" s="36"/>
      <c r="AI84" s="36"/>
      <c r="AJ84" s="36"/>
    </row>
    <row r="85" spans="1:68" ht="20.25" x14ac:dyDescent="0.3">
      <c r="A85" s="445"/>
      <c r="B85" s="645"/>
      <c r="C85" s="645"/>
      <c r="D85" s="645"/>
      <c r="E85" s="649"/>
      <c r="F85" s="645"/>
      <c r="G85" s="654"/>
      <c r="H85" s="639"/>
      <c r="I85" s="636"/>
      <c r="J85" s="632"/>
      <c r="K85" s="636">
        <f ca="1">IF(NOT(ISERROR(MATCH(J85,_xlfn.ANCHORARRAY(E120),0))),I122&amp;"Por favor no seleccionar los criterios de impacto",J85)</f>
        <v>0</v>
      </c>
      <c r="L85" s="639"/>
      <c r="M85" s="636"/>
      <c r="N85" s="642"/>
      <c r="O85" s="30">
        <v>5</v>
      </c>
      <c r="P85" s="14"/>
      <c r="Q85" s="15" t="str">
        <f t="shared" ref="Q85:Q86" si="104">IF(OR(R85="Preventivo",R85="Detectivo"),"Probabilidad",IF(R85="Correctivo","Impacto",""))</f>
        <v/>
      </c>
      <c r="R85" s="16"/>
      <c r="S85" s="16"/>
      <c r="T85" s="17" t="str">
        <f t="shared" ref="T85:T86" si="105">IF(AND(R85="Preventivo",S85="Automático"),"50%",IF(AND(R85="Preventivo",S85="Manual"),"40%",IF(AND(R85="Detectivo",S85="Automático"),"40%",IF(AND(R85="Detectivo",S85="Manual"),"30%",IF(AND(R85="Correctivo",S85="Automático"),"35%",IF(AND(R85="Correctivo",S85="Manual"),"25%",""))))))</f>
        <v/>
      </c>
      <c r="U85" s="16"/>
      <c r="V85" s="16"/>
      <c r="W85" s="16"/>
      <c r="X85" s="18" t="str">
        <f t="shared" ref="X85:X86" si="106">IFERROR(IF(AND(Q84="Probabilidad",Q85="Probabilidad"),(Z84-(+Z84*T85)),IF(AND(Q84="Impacto",Q85="Probabilidad"),(Z83-(+Z83*T85)),IF(Q85="Impacto",Z84,""))),"")</f>
        <v/>
      </c>
      <c r="Y85" s="19" t="str">
        <f t="shared" ref="Y85:Y86" si="107">IFERROR(IF(X85="","",IF(X85&lt;=0.2,"Muy Baja",IF(X85&lt;=0.4,"Baja",IF(X85&lt;=0.6,"Media",IF(X85&lt;=0.8,"Alta","Muy Alta"))))),"")</f>
        <v/>
      </c>
      <c r="Z85" s="20" t="str">
        <f t="shared" ref="Z85:Z86" si="108">+X85</f>
        <v/>
      </c>
      <c r="AA85" s="19" t="str">
        <f t="shared" ref="AA85:AA86" si="109">IFERROR(IF(AB85="","",IF(AB85&lt;=0.2,"Leve",IF(AB85&lt;=0.4,"Menor",IF(AB85&lt;=0.6,"Moderado",IF(AB85&lt;=0.8,"Mayor","Catastrófico"))))),"")</f>
        <v/>
      </c>
      <c r="AB85" s="20" t="str">
        <f t="shared" ref="AB85:AB86" si="110">IFERROR(IF(AND(Q84="Impacto",Q85="Impacto"),(AB84-(+AB84*T85)),IF(AND(Q84="Probabilidad",Q85="Impacto"),(AB83-(+AB83*T85)),IF(Q85="Probabilidad",AB84,""))),"")</f>
        <v/>
      </c>
      <c r="AC85" s="22" t="str">
        <f t="shared" ref="AC85:AC86" si="111">IFERROR(IF(OR(AND(Y85="Muy Baja",AA85="Leve"),AND(Y85="Muy Baja",AA85="Menor"),AND(Y85="Baja",AA85="Leve")),"Bajo",IF(OR(AND(Y85="Muy baja",AA85="Moderado"),AND(Y85="Baja",AA85="Menor"),AND(Y85="Baja",AA85="Moderado"),AND(Y85="Media",AA85="Leve"),AND(Y85="Media",AA85="Menor"),AND(Y85="Media",AA85="Moderado"),AND(Y85="Alta",AA85="Leve"),AND(Y85="Alta",AA85="Menor")),"Moderado",IF(OR(AND(Y85="Muy Baja",AA85="Mayor"),AND(Y85="Baja",AA85="Mayor"),AND(Y85="Media",AA85="Mayor"),AND(Y85="Alta",AA85="Moderado"),AND(Y85="Alta",AA85="Mayor"),AND(Y85="Muy Alta",AA85="Leve"),AND(Y85="Muy Alta",AA85="Menor"),AND(Y85="Muy Alta",AA85="Moderado"),AND(Y85="Muy Alta",AA85="Mayor")),"Alto",IF(OR(AND(Y85="Muy Baja",AA85="Catastrófico"),AND(Y85="Baja",AA85="Catastrófico"),AND(Y85="Media",AA85="Catastrófico"),AND(Y85="Alta",AA85="Catastrófico"),AND(Y85="Muy Alta",AA85="Catastrófico")),"Extremo","")))),"")</f>
        <v/>
      </c>
      <c r="AD85" s="23"/>
      <c r="AE85" s="24"/>
      <c r="AF85" s="32"/>
      <c r="AG85" s="33"/>
      <c r="AH85" s="33"/>
      <c r="AI85" s="24"/>
      <c r="AJ85" s="32"/>
    </row>
    <row r="86" spans="1:68" ht="20.25" x14ac:dyDescent="0.3">
      <c r="A86" s="447"/>
      <c r="B86" s="647"/>
      <c r="C86" s="647"/>
      <c r="D86" s="647"/>
      <c r="E86" s="651"/>
      <c r="F86" s="647"/>
      <c r="G86" s="655"/>
      <c r="H86" s="640"/>
      <c r="I86" s="637"/>
      <c r="J86" s="634"/>
      <c r="K86" s="637">
        <f ca="1">IF(NOT(ISERROR(MATCH(J86,_xlfn.ANCHORARRAY(E121),0))),I123&amp;"Por favor no seleccionar los criterios de impacto",J86)</f>
        <v>0</v>
      </c>
      <c r="L86" s="640"/>
      <c r="M86" s="637"/>
      <c r="N86" s="643"/>
      <c r="O86" s="30">
        <v>6</v>
      </c>
      <c r="P86" s="14"/>
      <c r="Q86" s="15" t="str">
        <f t="shared" si="104"/>
        <v/>
      </c>
      <c r="R86" s="16"/>
      <c r="S86" s="16"/>
      <c r="T86" s="17" t="str">
        <f t="shared" si="105"/>
        <v/>
      </c>
      <c r="U86" s="16"/>
      <c r="V86" s="16"/>
      <c r="W86" s="16"/>
      <c r="X86" s="18" t="str">
        <f t="shared" si="106"/>
        <v/>
      </c>
      <c r="Y86" s="19" t="str">
        <f t="shared" si="107"/>
        <v/>
      </c>
      <c r="Z86" s="20" t="str">
        <f t="shared" si="108"/>
        <v/>
      </c>
      <c r="AA86" s="19" t="str">
        <f t="shared" si="109"/>
        <v/>
      </c>
      <c r="AB86" s="20" t="str">
        <f t="shared" si="110"/>
        <v/>
      </c>
      <c r="AC86" s="22" t="str">
        <f t="shared" si="111"/>
        <v/>
      </c>
      <c r="AD86" s="23"/>
      <c r="AE86" s="24"/>
      <c r="AF86" s="32"/>
      <c r="AG86" s="33"/>
      <c r="AH86" s="33"/>
      <c r="AI86" s="24"/>
      <c r="AJ86" s="32"/>
    </row>
    <row r="87" spans="1:68" ht="54" x14ac:dyDescent="0.3">
      <c r="A87" s="444">
        <v>14</v>
      </c>
      <c r="B87" s="644" t="s">
        <v>68</v>
      </c>
      <c r="C87" s="644" t="s">
        <v>123</v>
      </c>
      <c r="D87" s="644" t="s">
        <v>124</v>
      </c>
      <c r="E87" s="648" t="s">
        <v>125</v>
      </c>
      <c r="F87" s="644" t="s">
        <v>49</v>
      </c>
      <c r="G87" s="653">
        <v>365</v>
      </c>
      <c r="H87" s="638" t="str">
        <f>IF(G87&lt;=0,"",IF(G87&lt;=2,"Muy Baja",IF(G87&lt;=24,"Baja",IF(G87&lt;=500,"Media",IF(G87&lt;=5000,"Alta","Muy Alta")))))</f>
        <v>Media</v>
      </c>
      <c r="I87" s="635">
        <f>IF(H87="","",IF(H87="Muy Baja",0.2,IF(H87="Baja",0.4,IF(H87="Media",0.6,IF(H87="Alta",0.8,IF(H87="Muy Alta",1,))))))</f>
        <v>0.6</v>
      </c>
      <c r="J87" s="631" t="s">
        <v>50</v>
      </c>
      <c r="K87" s="635" t="str">
        <f>IF(NOT(ISERROR(MATCH(J87,'[7]Tabla Impacto'!$B$221:$B$223,0))),'[7]Tabla Impacto'!$F$223&amp;"Por favor no seleccionar los criterios de impacto(Afectación Económica o presupuestal y Pérdida Reputacional)",J87)</f>
        <v xml:space="preserve">     Entre 100 y 500 SMLMV </v>
      </c>
      <c r="L87" s="638" t="str">
        <f>IF(OR(K87='[7]Tabla Impacto'!$C$11,K87='[7]Tabla Impacto'!$D$11),"Leve",IF(OR(K87='[7]Tabla Impacto'!$C$12,K87='[7]Tabla Impacto'!$D$12),"Menor",IF(OR(K87='[7]Tabla Impacto'!$C$13,K87='[7]Tabla Impacto'!$D$13),"Moderado",IF(OR(K87='[7]Tabla Impacto'!$C$14,K87='[7]Tabla Impacto'!$D$14),"Mayor",IF(OR(K87='[7]Tabla Impacto'!$C$15,K87='[7]Tabla Impacto'!$D$15),"Catastrófico","")))))</f>
        <v>Mayor</v>
      </c>
      <c r="M87" s="635">
        <f>IF(L87="","",IF(L87="Leve",0.2,IF(L87="Menor",0.4,IF(L87="Moderado",0.6,IF(L87="Mayor",0.8,IF(L87="Catastrófico",1,))))))</f>
        <v>0.8</v>
      </c>
      <c r="N87" s="641"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Alto</v>
      </c>
      <c r="O87" s="30">
        <v>1</v>
      </c>
      <c r="P87" s="14" t="s">
        <v>126</v>
      </c>
      <c r="Q87" s="15" t="str">
        <f>IF(OR(R87="Preventivo",R87="Detectivo"),"Probabilidad",IF(R87="Correctivo","Impacto",""))</f>
        <v>Probabilidad</v>
      </c>
      <c r="R87" s="16" t="s">
        <v>52</v>
      </c>
      <c r="S87" s="16" t="s">
        <v>53</v>
      </c>
      <c r="T87" s="17" t="str">
        <f>IF(AND(R87="Preventivo",S87="Automático"),"50%",IF(AND(R87="Preventivo",S87="Manual"),"40%",IF(AND(R87="Detectivo",S87="Automático"),"40%",IF(AND(R87="Detectivo",S87="Manual"),"30%",IF(AND(R87="Correctivo",S87="Automático"),"35%",IF(AND(R87="Correctivo",S87="Manual"),"25%",""))))))</f>
        <v>40%</v>
      </c>
      <c r="U87" s="16" t="s">
        <v>54</v>
      </c>
      <c r="V87" s="16" t="s">
        <v>55</v>
      </c>
      <c r="W87" s="16" t="s">
        <v>56</v>
      </c>
      <c r="X87" s="18">
        <f>IFERROR(IF(Q87="Probabilidad",(I87-(+I87*T87)),IF(Q87="Impacto",I87,"")),"")</f>
        <v>0.36</v>
      </c>
      <c r="Y87" s="19" t="str">
        <f>IFERROR(IF(X87="","",IF(X87&lt;=0.2,"Muy Baja",IF(X87&lt;=0.4,"Baja",IF(X87&lt;=0.6,"Media",IF(X87&lt;=0.8,"Alta","Muy Alta"))))),"")</f>
        <v>Baja</v>
      </c>
      <c r="Z87" s="20">
        <f>+X87</f>
        <v>0.36</v>
      </c>
      <c r="AA87" s="19" t="str">
        <f>IFERROR(IF(AB87="","",IF(AB87&lt;=0.2,"Leve",IF(AB87&lt;=0.4,"Menor",IF(AB87&lt;=0.6,"Moderado",IF(AB87&lt;=0.8,"Mayor","Catastrófico"))))),"")</f>
        <v>Mayor</v>
      </c>
      <c r="AB87" s="20">
        <f>IFERROR(IF(Q87="Impacto",(M87-(+M87*T87)),IF(Q87="Probabilidad",M87,"")),"")</f>
        <v>0.8</v>
      </c>
      <c r="AC87" s="22" t="str">
        <f>IFERROR(IF(OR(AND(Y87="Muy Baja",AA87="Leve"),AND(Y87="Muy Baja",AA87="Menor"),AND(Y87="Baja",AA87="Leve")),"Bajo",IF(OR(AND(Y87="Muy baja",AA87="Moderado"),AND(Y87="Baja",AA87="Menor"),AND(Y87="Baja",AA87="Moderado"),AND(Y87="Media",AA87="Leve"),AND(Y87="Media",AA87="Menor"),AND(Y87="Media",AA87="Moderado"),AND(Y87="Alta",AA87="Leve"),AND(Y87="Alta",AA87="Menor")),"Moderado",IF(OR(AND(Y87="Muy Baja",AA87="Mayor"),AND(Y87="Baja",AA87="Mayor"),AND(Y87="Media",AA87="Mayor"),AND(Y87="Alta",AA87="Moderado"),AND(Y87="Alta",AA87="Mayor"),AND(Y87="Muy Alta",AA87="Leve"),AND(Y87="Muy Alta",AA87="Menor"),AND(Y87="Muy Alta",AA87="Moderado"),AND(Y87="Muy Alta",AA87="Mayor")),"Alto",IF(OR(AND(Y87="Muy Baja",AA87="Catastrófico"),AND(Y87="Baja",AA87="Catastrófico"),AND(Y87="Media",AA87="Catastrófico"),AND(Y87="Alta",AA87="Catastrófico"),AND(Y87="Muy Alta",AA87="Catastrófico")),"Extremo","")))),"")</f>
        <v>Alto</v>
      </c>
      <c r="AD87" s="23"/>
      <c r="AE87" s="24"/>
      <c r="AF87" s="24" t="s">
        <v>127</v>
      </c>
      <c r="AG87" s="25"/>
      <c r="AH87" s="25"/>
      <c r="AI87" s="24" t="s">
        <v>59</v>
      </c>
      <c r="AJ87" s="32" t="s">
        <v>60</v>
      </c>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row>
    <row r="88" spans="1:68" ht="20.25" x14ac:dyDescent="0.3">
      <c r="A88" s="445"/>
      <c r="B88" s="645"/>
      <c r="C88" s="645"/>
      <c r="D88" s="645"/>
      <c r="E88" s="649"/>
      <c r="F88" s="645"/>
      <c r="G88" s="654"/>
      <c r="H88" s="639"/>
      <c r="I88" s="636"/>
      <c r="J88" s="632"/>
      <c r="K88" s="636">
        <f ca="1">IF(NOT(ISERROR(MATCH(J88,_xlfn.ANCHORARRAY(E123),0))),I125&amp;"Por favor no seleccionar los criterios de impacto",J88)</f>
        <v>0</v>
      </c>
      <c r="L88" s="639"/>
      <c r="M88" s="636"/>
      <c r="N88" s="642"/>
      <c r="O88" s="30">
        <v>2</v>
      </c>
      <c r="P88" s="14"/>
      <c r="Q88" s="15" t="str">
        <f>IF(OR(R88="Preventivo",R88="Detectivo"),"Probabilidad",IF(R88="Correctivo","Impacto",""))</f>
        <v/>
      </c>
      <c r="R88" s="16"/>
      <c r="S88" s="16"/>
      <c r="T88" s="17" t="str">
        <f t="shared" ref="T88:T89" si="112">IF(AND(R88="Preventivo",S88="Automático"),"50%",IF(AND(R88="Preventivo",S88="Manual"),"40%",IF(AND(R88="Detectivo",S88="Automático"),"40%",IF(AND(R88="Detectivo",S88="Manual"),"30%",IF(AND(R88="Correctivo",S88="Automático"),"35%",IF(AND(R88="Correctivo",S88="Manual"),"25%",""))))))</f>
        <v/>
      </c>
      <c r="U88" s="16"/>
      <c r="V88" s="16"/>
      <c r="W88" s="16"/>
      <c r="X88" s="18" t="str">
        <f>IFERROR(IF(AND(Q87="Probabilidad",Q88="Probabilidad"),(Z87-(+Z87*T88)),IF(Q88="Probabilidad",(I87-(+I87*T88)),IF(Q88="Impacto",Z87,""))),"")</f>
        <v/>
      </c>
      <c r="Y88" s="19" t="str">
        <f t="shared" ref="Y88:Y89" si="113">IFERROR(IF(X88="","",IF(X88&lt;=0.2,"Muy Baja",IF(X88&lt;=0.4,"Baja",IF(X88&lt;=0.6,"Media",IF(X88&lt;=0.8,"Alta","Muy Alta"))))),"")</f>
        <v/>
      </c>
      <c r="Z88" s="20" t="str">
        <f t="shared" ref="Z88:Z89" si="114">+X88</f>
        <v/>
      </c>
      <c r="AA88" s="19" t="str">
        <f t="shared" ref="AA88:AA89" si="115">IFERROR(IF(AB88="","",IF(AB88&lt;=0.2,"Leve",IF(AB88&lt;=0.4,"Menor",IF(AB88&lt;=0.6,"Moderado",IF(AB88&lt;=0.8,"Mayor","Catastrófico"))))),"")</f>
        <v/>
      </c>
      <c r="AB88" s="20" t="str">
        <f>IFERROR(IF(AND(Q87="Impacto",Q88="Impacto"),(AB87-(+AB87*T88)),IF(Q88="Impacto",(M87-(+M87*T88)),IF(Q88="Probabilidad",AB87,""))),"")</f>
        <v/>
      </c>
      <c r="AC88" s="22" t="str">
        <f t="shared" ref="AC88:AC89" si="116">IFERROR(IF(OR(AND(Y88="Muy Baja",AA88="Leve"),AND(Y88="Muy Baja",AA88="Menor"),AND(Y88="Baja",AA88="Leve")),"Bajo",IF(OR(AND(Y88="Muy baja",AA88="Moderado"),AND(Y88="Baja",AA88="Menor"),AND(Y88="Baja",AA88="Moderado"),AND(Y88="Media",AA88="Leve"),AND(Y88="Media",AA88="Menor"),AND(Y88="Media",AA88="Moderado"),AND(Y88="Alta",AA88="Leve"),AND(Y88="Alta",AA88="Menor")),"Moderado",IF(OR(AND(Y88="Muy Baja",AA88="Mayor"),AND(Y88="Baja",AA88="Mayor"),AND(Y88="Media",AA88="Mayor"),AND(Y88="Alta",AA88="Moderado"),AND(Y88="Alta",AA88="Mayor"),AND(Y88="Muy Alta",AA88="Leve"),AND(Y88="Muy Alta",AA88="Menor"),AND(Y88="Muy Alta",AA88="Moderado"),AND(Y88="Muy Alta",AA88="Mayor")),"Alto",IF(OR(AND(Y88="Muy Baja",AA88="Catastrófico"),AND(Y88="Baja",AA88="Catastrófico"),AND(Y88="Media",AA88="Catastrófico"),AND(Y88="Alta",AA88="Catastrófico"),AND(Y88="Muy Alta",AA88="Catastrófico")),"Extremo","")))),"")</f>
        <v/>
      </c>
      <c r="AD88" s="23"/>
      <c r="AE88" s="24"/>
      <c r="AF88" s="32"/>
      <c r="AG88" s="33"/>
      <c r="AH88" s="33"/>
      <c r="AI88" s="24"/>
      <c r="AJ88" s="32"/>
    </row>
    <row r="89" spans="1:68" ht="20.25" x14ac:dyDescent="0.3">
      <c r="A89" s="445"/>
      <c r="B89" s="645"/>
      <c r="C89" s="645"/>
      <c r="D89" s="645"/>
      <c r="E89" s="649"/>
      <c r="F89" s="645"/>
      <c r="G89" s="654"/>
      <c r="H89" s="639"/>
      <c r="I89" s="636"/>
      <c r="J89" s="632"/>
      <c r="K89" s="636">
        <f ca="1">IF(NOT(ISERROR(MATCH(J89,_xlfn.ANCHORARRAY(E124),0))),I126&amp;"Por favor no seleccionar los criterios de impacto",J89)</f>
        <v>0</v>
      </c>
      <c r="L89" s="639"/>
      <c r="M89" s="636"/>
      <c r="N89" s="642"/>
      <c r="O89" s="30">
        <v>3</v>
      </c>
      <c r="P89" s="31"/>
      <c r="Q89" s="15" t="str">
        <f>IF(OR(R89="Preventivo",R89="Detectivo"),"Probabilidad",IF(R89="Correctivo","Impacto",""))</f>
        <v/>
      </c>
      <c r="R89" s="16"/>
      <c r="S89" s="16"/>
      <c r="T89" s="17" t="str">
        <f t="shared" si="112"/>
        <v/>
      </c>
      <c r="U89" s="16"/>
      <c r="V89" s="16"/>
      <c r="W89" s="16"/>
      <c r="X89" s="18" t="str">
        <f>IFERROR(IF(AND(Q88="Probabilidad",Q89="Probabilidad"),(Z88-(+Z88*T89)),IF(AND(Q88="Impacto",Q89="Probabilidad"),(Z87-(+Z87*T89)),IF(Q89="Impacto",Z88,""))),"")</f>
        <v/>
      </c>
      <c r="Y89" s="19" t="str">
        <f t="shared" si="113"/>
        <v/>
      </c>
      <c r="Z89" s="20" t="str">
        <f t="shared" si="114"/>
        <v/>
      </c>
      <c r="AA89" s="19" t="str">
        <f t="shared" si="115"/>
        <v/>
      </c>
      <c r="AB89" s="20" t="str">
        <f>IFERROR(IF(AND(Q88="Impacto",Q89="Impacto"),(AB88-(+AB88*T89)),IF(AND(Q88="Probabilidad",Q89="Impacto"),(AB87-(+AB87*T89)),IF(Q89="Probabilidad",AB88,""))),"")</f>
        <v/>
      </c>
      <c r="AC89" s="22" t="str">
        <f t="shared" si="116"/>
        <v/>
      </c>
      <c r="AD89" s="23"/>
      <c r="AE89" s="24"/>
      <c r="AF89" s="32"/>
      <c r="AG89" s="33"/>
      <c r="AH89" s="33"/>
      <c r="AI89" s="24"/>
      <c r="AJ89" s="32"/>
    </row>
    <row r="90" spans="1:68" ht="20.25" x14ac:dyDescent="0.3">
      <c r="A90" s="445"/>
      <c r="B90" s="646"/>
      <c r="C90" s="646"/>
      <c r="D90" s="646"/>
      <c r="E90" s="650"/>
      <c r="F90" s="652"/>
      <c r="G90" s="633"/>
      <c r="H90" s="633"/>
      <c r="I90" s="633"/>
      <c r="J90" s="633"/>
      <c r="K90" s="633"/>
      <c r="L90" s="633"/>
      <c r="M90" s="633"/>
      <c r="N90" s="633"/>
      <c r="P90" s="35"/>
      <c r="Q90" s="36"/>
      <c r="R90" s="36"/>
      <c r="S90" s="36"/>
      <c r="T90" s="36"/>
      <c r="U90" s="36"/>
      <c r="V90" s="36"/>
      <c r="W90" s="36"/>
      <c r="X90" s="36"/>
      <c r="Y90" s="36"/>
      <c r="Z90" s="36"/>
      <c r="AA90" s="36"/>
      <c r="AB90" s="36"/>
      <c r="AC90" s="36"/>
      <c r="AD90" s="36"/>
      <c r="AE90" s="36"/>
      <c r="AF90" s="36"/>
      <c r="AG90" s="36"/>
      <c r="AH90" s="36"/>
      <c r="AI90" s="36"/>
      <c r="AJ90" s="36"/>
    </row>
    <row r="91" spans="1:68" ht="20.25" x14ac:dyDescent="0.3">
      <c r="A91" s="445"/>
      <c r="B91" s="645"/>
      <c r="C91" s="645"/>
      <c r="D91" s="645"/>
      <c r="E91" s="649"/>
      <c r="F91" s="645"/>
      <c r="G91" s="654"/>
      <c r="H91" s="639"/>
      <c r="I91" s="636"/>
      <c r="J91" s="632"/>
      <c r="K91" s="636">
        <f ca="1">IF(NOT(ISERROR(MATCH(J91,_xlfn.ANCHORARRAY(E126),0))),I128&amp;"Por favor no seleccionar los criterios de impacto",J91)</f>
        <v>0</v>
      </c>
      <c r="L91" s="639"/>
      <c r="M91" s="636"/>
      <c r="N91" s="642"/>
      <c r="O91" s="30">
        <v>5</v>
      </c>
      <c r="P91" s="14"/>
      <c r="Q91" s="15" t="str">
        <f t="shared" ref="Q91:Q92" si="117">IF(OR(R91="Preventivo",R91="Detectivo"),"Probabilidad",IF(R91="Correctivo","Impacto",""))</f>
        <v/>
      </c>
      <c r="R91" s="16"/>
      <c r="S91" s="16"/>
      <c r="T91" s="17" t="str">
        <f t="shared" ref="T91:T92" si="118">IF(AND(R91="Preventivo",S91="Automático"),"50%",IF(AND(R91="Preventivo",S91="Manual"),"40%",IF(AND(R91="Detectivo",S91="Automático"),"40%",IF(AND(R91="Detectivo",S91="Manual"),"30%",IF(AND(R91="Correctivo",S91="Automático"),"35%",IF(AND(R91="Correctivo",S91="Manual"),"25%",""))))))</f>
        <v/>
      </c>
      <c r="U91" s="16"/>
      <c r="V91" s="16"/>
      <c r="W91" s="16"/>
      <c r="X91" s="18" t="str">
        <f t="shared" ref="X91:X92" si="119">IFERROR(IF(AND(Q90="Probabilidad",Q91="Probabilidad"),(Z90-(+Z90*T91)),IF(AND(Q90="Impacto",Q91="Probabilidad"),(Z89-(+Z89*T91)),IF(Q91="Impacto",Z90,""))),"")</f>
        <v/>
      </c>
      <c r="Y91" s="19" t="str">
        <f t="shared" ref="Y91:Y92" si="120">IFERROR(IF(X91="","",IF(X91&lt;=0.2,"Muy Baja",IF(X91&lt;=0.4,"Baja",IF(X91&lt;=0.6,"Media",IF(X91&lt;=0.8,"Alta","Muy Alta"))))),"")</f>
        <v/>
      </c>
      <c r="Z91" s="20" t="str">
        <f t="shared" ref="Z91:Z92" si="121">+X91</f>
        <v/>
      </c>
      <c r="AA91" s="19" t="str">
        <f t="shared" ref="AA91:AA92" si="122">IFERROR(IF(AB91="","",IF(AB91&lt;=0.2,"Leve",IF(AB91&lt;=0.4,"Menor",IF(AB91&lt;=0.6,"Moderado",IF(AB91&lt;=0.8,"Mayor","Catastrófico"))))),"")</f>
        <v/>
      </c>
      <c r="AB91" s="20" t="str">
        <f t="shared" ref="AB91:AB92" si="123">IFERROR(IF(AND(Q90="Impacto",Q91="Impacto"),(AB90-(+AB90*T91)),IF(AND(Q90="Probabilidad",Q91="Impacto"),(AB89-(+AB89*T91)),IF(Q91="Probabilidad",AB90,""))),"")</f>
        <v/>
      </c>
      <c r="AC91" s="22" t="str">
        <f t="shared" ref="AC91:AC92" si="124">IFERROR(IF(OR(AND(Y91="Muy Baja",AA91="Leve"),AND(Y91="Muy Baja",AA91="Menor"),AND(Y91="Baja",AA91="Leve")),"Bajo",IF(OR(AND(Y91="Muy baja",AA91="Moderado"),AND(Y91="Baja",AA91="Menor"),AND(Y91="Baja",AA91="Moderado"),AND(Y91="Media",AA91="Leve"),AND(Y91="Media",AA91="Menor"),AND(Y91="Media",AA91="Moderado"),AND(Y91="Alta",AA91="Leve"),AND(Y91="Alta",AA91="Menor")),"Moderado",IF(OR(AND(Y91="Muy Baja",AA91="Mayor"),AND(Y91="Baja",AA91="Mayor"),AND(Y91="Media",AA91="Mayor"),AND(Y91="Alta",AA91="Moderado"),AND(Y91="Alta",AA91="Mayor"),AND(Y91="Muy Alta",AA91="Leve"),AND(Y91="Muy Alta",AA91="Menor"),AND(Y91="Muy Alta",AA91="Moderado"),AND(Y91="Muy Alta",AA91="Mayor")),"Alto",IF(OR(AND(Y91="Muy Baja",AA91="Catastrófico"),AND(Y91="Baja",AA91="Catastrófico"),AND(Y91="Media",AA91="Catastrófico"),AND(Y91="Alta",AA91="Catastrófico"),AND(Y91="Muy Alta",AA91="Catastrófico")),"Extremo","")))),"")</f>
        <v/>
      </c>
      <c r="AD91" s="23"/>
      <c r="AE91" s="24"/>
      <c r="AF91" s="32"/>
      <c r="AG91" s="33"/>
      <c r="AH91" s="33"/>
      <c r="AI91" s="24"/>
      <c r="AJ91" s="32"/>
    </row>
    <row r="92" spans="1:68" ht="20.25" x14ac:dyDescent="0.3">
      <c r="A92" s="447"/>
      <c r="B92" s="647"/>
      <c r="C92" s="647"/>
      <c r="D92" s="647"/>
      <c r="E92" s="651"/>
      <c r="F92" s="647"/>
      <c r="G92" s="655"/>
      <c r="H92" s="640"/>
      <c r="I92" s="637"/>
      <c r="J92" s="634"/>
      <c r="K92" s="637">
        <f ca="1">IF(NOT(ISERROR(MATCH(J92,_xlfn.ANCHORARRAY(E127),0))),I129&amp;"Por favor no seleccionar los criterios de impacto",J92)</f>
        <v>0</v>
      </c>
      <c r="L92" s="640"/>
      <c r="M92" s="637"/>
      <c r="N92" s="643"/>
      <c r="O92" s="30">
        <v>6</v>
      </c>
      <c r="P92" s="14"/>
      <c r="Q92" s="15" t="str">
        <f t="shared" si="117"/>
        <v/>
      </c>
      <c r="R92" s="16"/>
      <c r="S92" s="16"/>
      <c r="T92" s="17" t="str">
        <f t="shared" si="118"/>
        <v/>
      </c>
      <c r="U92" s="16"/>
      <c r="V92" s="16"/>
      <c r="W92" s="16"/>
      <c r="X92" s="18" t="str">
        <f t="shared" si="119"/>
        <v/>
      </c>
      <c r="Y92" s="19" t="str">
        <f t="shared" si="120"/>
        <v/>
      </c>
      <c r="Z92" s="20" t="str">
        <f t="shared" si="121"/>
        <v/>
      </c>
      <c r="AA92" s="19" t="str">
        <f t="shared" si="122"/>
        <v/>
      </c>
      <c r="AB92" s="20" t="str">
        <f t="shared" si="123"/>
        <v/>
      </c>
      <c r="AC92" s="22" t="str">
        <f t="shared" si="124"/>
        <v/>
      </c>
      <c r="AD92" s="23"/>
      <c r="AE92" s="24"/>
      <c r="AF92" s="32"/>
      <c r="AG92" s="33"/>
      <c r="AH92" s="33"/>
      <c r="AI92" s="24"/>
      <c r="AJ92" s="32"/>
    </row>
    <row r="93" spans="1:68" ht="49.5" customHeight="1" x14ac:dyDescent="0.3">
      <c r="A93" s="37"/>
      <c r="B93" s="401" t="s">
        <v>128</v>
      </c>
      <c r="C93" s="402"/>
      <c r="D93" s="402"/>
      <c r="E93" s="402"/>
      <c r="F93" s="402"/>
      <c r="G93" s="402"/>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3"/>
    </row>
    <row r="95" spans="1:68" x14ac:dyDescent="0.3">
      <c r="A95" s="2"/>
      <c r="B95" s="38" t="s">
        <v>129</v>
      </c>
      <c r="C95" s="2"/>
      <c r="D95" s="2"/>
      <c r="F95" s="2"/>
    </row>
  </sheetData>
  <mergeCells count="240">
    <mergeCell ref="A6:B6"/>
    <mergeCell ref="C6:N6"/>
    <mergeCell ref="A7:G7"/>
    <mergeCell ref="H7:N7"/>
    <mergeCell ref="O7:W7"/>
    <mergeCell ref="X7:AD7"/>
    <mergeCell ref="A1:AJ2"/>
    <mergeCell ref="A4:B4"/>
    <mergeCell ref="C4:N4"/>
    <mergeCell ref="O4:Q4"/>
    <mergeCell ref="A5:B5"/>
    <mergeCell ref="C5:N5"/>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10:A14"/>
    <mergeCell ref="B10:B14"/>
    <mergeCell ref="C10:C14"/>
    <mergeCell ref="D10:D14"/>
    <mergeCell ref="E10:E14"/>
    <mergeCell ref="F10:F14"/>
    <mergeCell ref="AA8:AA9"/>
    <mergeCell ref="AB8:AB9"/>
    <mergeCell ref="AC8:AC9"/>
    <mergeCell ref="P8:P9"/>
    <mergeCell ref="Q8:Q9"/>
    <mergeCell ref="R8:W8"/>
    <mergeCell ref="X8:X9"/>
    <mergeCell ref="Y8:Y9"/>
    <mergeCell ref="Z8:Z9"/>
    <mergeCell ref="J8:J9"/>
    <mergeCell ref="K8:K9"/>
    <mergeCell ref="N10:N14"/>
    <mergeCell ref="G10:G14"/>
    <mergeCell ref="H10:H14"/>
    <mergeCell ref="I10:I14"/>
    <mergeCell ref="J10:J14"/>
    <mergeCell ref="L10:L14"/>
    <mergeCell ref="M10:M14"/>
    <mergeCell ref="M15:M20"/>
    <mergeCell ref="N15:N20"/>
    <mergeCell ref="A21:A26"/>
    <mergeCell ref="B21:B26"/>
    <mergeCell ref="C21:C26"/>
    <mergeCell ref="D21:D26"/>
    <mergeCell ref="E21:E26"/>
    <mergeCell ref="L21:L26"/>
    <mergeCell ref="M21:M26"/>
    <mergeCell ref="N21:N26"/>
    <mergeCell ref="H21:H26"/>
    <mergeCell ref="I21:I26"/>
    <mergeCell ref="J21:J26"/>
    <mergeCell ref="K21:K26"/>
    <mergeCell ref="A15:A20"/>
    <mergeCell ref="B15:B20"/>
    <mergeCell ref="C15:C20"/>
    <mergeCell ref="D15:D20"/>
    <mergeCell ref="E15:E20"/>
    <mergeCell ref="F15:F20"/>
    <mergeCell ref="G15:G20"/>
    <mergeCell ref="H15:H20"/>
    <mergeCell ref="I15:I20"/>
    <mergeCell ref="D27:D32"/>
    <mergeCell ref="E27:E32"/>
    <mergeCell ref="F27:F32"/>
    <mergeCell ref="G27:G32"/>
    <mergeCell ref="F21:F26"/>
    <mergeCell ref="G21:G26"/>
    <mergeCell ref="J15:J20"/>
    <mergeCell ref="K15:K20"/>
    <mergeCell ref="L15:L20"/>
    <mergeCell ref="N27:N32"/>
    <mergeCell ref="A33:A38"/>
    <mergeCell ref="B33:B38"/>
    <mergeCell ref="C33:C38"/>
    <mergeCell ref="D33:D38"/>
    <mergeCell ref="E33:E38"/>
    <mergeCell ref="F33:F38"/>
    <mergeCell ref="G33:G38"/>
    <mergeCell ref="H33:H38"/>
    <mergeCell ref="I33:I38"/>
    <mergeCell ref="H27:H32"/>
    <mergeCell ref="I27:I32"/>
    <mergeCell ref="J27:J32"/>
    <mergeCell ref="K27:K32"/>
    <mergeCell ref="L27:L32"/>
    <mergeCell ref="M27:M32"/>
    <mergeCell ref="J33:J38"/>
    <mergeCell ref="K33:K38"/>
    <mergeCell ref="L33:L38"/>
    <mergeCell ref="M33:M38"/>
    <mergeCell ref="N33:N38"/>
    <mergeCell ref="A27:A32"/>
    <mergeCell ref="B27:B32"/>
    <mergeCell ref="C27:C32"/>
    <mergeCell ref="A39:A44"/>
    <mergeCell ref="B39:B44"/>
    <mergeCell ref="C39:C44"/>
    <mergeCell ref="D39:D44"/>
    <mergeCell ref="E39:E44"/>
    <mergeCell ref="L39:L44"/>
    <mergeCell ref="M39:M44"/>
    <mergeCell ref="N39:N44"/>
    <mergeCell ref="A45:A50"/>
    <mergeCell ref="B45:B50"/>
    <mergeCell ref="C45:C50"/>
    <mergeCell ref="D45:D50"/>
    <mergeCell ref="E45:E50"/>
    <mergeCell ref="F45:F50"/>
    <mergeCell ref="G45:G50"/>
    <mergeCell ref="F39:F44"/>
    <mergeCell ref="G39:G44"/>
    <mergeCell ref="H39:H44"/>
    <mergeCell ref="I39:I44"/>
    <mergeCell ref="J39:J44"/>
    <mergeCell ref="K39:K44"/>
    <mergeCell ref="N45:N50"/>
    <mergeCell ref="H45:H50"/>
    <mergeCell ref="I45:I50"/>
    <mergeCell ref="A51:A56"/>
    <mergeCell ref="B51:B56"/>
    <mergeCell ref="C51:C56"/>
    <mergeCell ref="D51:D56"/>
    <mergeCell ref="E51:E56"/>
    <mergeCell ref="F51:F56"/>
    <mergeCell ref="G51:G56"/>
    <mergeCell ref="H51:H56"/>
    <mergeCell ref="I51:I56"/>
    <mergeCell ref="J45:J50"/>
    <mergeCell ref="K45:K50"/>
    <mergeCell ref="L45:L50"/>
    <mergeCell ref="M45:M50"/>
    <mergeCell ref="J51:J56"/>
    <mergeCell ref="K51:K56"/>
    <mergeCell ref="L51:L56"/>
    <mergeCell ref="M51:M56"/>
    <mergeCell ref="N51:N56"/>
    <mergeCell ref="A57:A62"/>
    <mergeCell ref="B57:B62"/>
    <mergeCell ref="C57:C62"/>
    <mergeCell ref="D57:D62"/>
    <mergeCell ref="E57:E62"/>
    <mergeCell ref="L57:L62"/>
    <mergeCell ref="M57:M62"/>
    <mergeCell ref="N57:N62"/>
    <mergeCell ref="A63:A68"/>
    <mergeCell ref="B63:B68"/>
    <mergeCell ref="C63:C68"/>
    <mergeCell ref="D63:D68"/>
    <mergeCell ref="E63:E68"/>
    <mergeCell ref="F63:F68"/>
    <mergeCell ref="G63:G68"/>
    <mergeCell ref="F57:F62"/>
    <mergeCell ref="G57:G62"/>
    <mergeCell ref="H57:H62"/>
    <mergeCell ref="I57:I62"/>
    <mergeCell ref="J57:J62"/>
    <mergeCell ref="K57:K62"/>
    <mergeCell ref="N63:N68"/>
    <mergeCell ref="H63:H68"/>
    <mergeCell ref="I63:I68"/>
    <mergeCell ref="A69:A74"/>
    <mergeCell ref="B69:B74"/>
    <mergeCell ref="C69:C74"/>
    <mergeCell ref="D69:D74"/>
    <mergeCell ref="E69:E74"/>
    <mergeCell ref="F69:F74"/>
    <mergeCell ref="G69:G74"/>
    <mergeCell ref="H69:H74"/>
    <mergeCell ref="I69:I74"/>
    <mergeCell ref="J63:J68"/>
    <mergeCell ref="K63:K68"/>
    <mergeCell ref="L63:L68"/>
    <mergeCell ref="M63:M68"/>
    <mergeCell ref="J69:J74"/>
    <mergeCell ref="K69:K74"/>
    <mergeCell ref="L69:L74"/>
    <mergeCell ref="M69:M74"/>
    <mergeCell ref="N69:N74"/>
    <mergeCell ref="A75:A80"/>
    <mergeCell ref="B75:B80"/>
    <mergeCell ref="C75:C80"/>
    <mergeCell ref="D75:D80"/>
    <mergeCell ref="E75:E80"/>
    <mergeCell ref="L75:L80"/>
    <mergeCell ref="M75:M80"/>
    <mergeCell ref="N75:N80"/>
    <mergeCell ref="A81:A86"/>
    <mergeCell ref="B81:B86"/>
    <mergeCell ref="C81:C86"/>
    <mergeCell ref="D81:D86"/>
    <mergeCell ref="E81:E86"/>
    <mergeCell ref="F81:F86"/>
    <mergeCell ref="G81:G86"/>
    <mergeCell ref="F75:F80"/>
    <mergeCell ref="G75:G80"/>
    <mergeCell ref="H75:H80"/>
    <mergeCell ref="I75:I80"/>
    <mergeCell ref="J75:J80"/>
    <mergeCell ref="K75:K80"/>
    <mergeCell ref="J87:J92"/>
    <mergeCell ref="K87:K92"/>
    <mergeCell ref="L87:L92"/>
    <mergeCell ref="M87:M92"/>
    <mergeCell ref="N87:N92"/>
    <mergeCell ref="B93:AJ93"/>
    <mergeCell ref="N81:N86"/>
    <mergeCell ref="A87:A92"/>
    <mergeCell ref="B87:B92"/>
    <mergeCell ref="C87:C92"/>
    <mergeCell ref="D87:D92"/>
    <mergeCell ref="E87:E92"/>
    <mergeCell ref="F87:F92"/>
    <mergeCell ref="G87:G92"/>
    <mergeCell ref="H87:H92"/>
    <mergeCell ref="I87:I92"/>
    <mergeCell ref="H81:H86"/>
    <mergeCell ref="I81:I86"/>
    <mergeCell ref="J81:J86"/>
    <mergeCell ref="K81:K86"/>
    <mergeCell ref="L81:L86"/>
    <mergeCell ref="M81:M86"/>
  </mergeCells>
  <conditionalFormatting sqref="H10 Y10:Y14 H15 H21 H27">
    <cfRule type="cellIs" dxfId="1578" priority="255" operator="equal">
      <formula>"Muy Alta"</formula>
    </cfRule>
    <cfRule type="cellIs" dxfId="1577" priority="256" operator="equal">
      <formula>"Alta"</formula>
    </cfRule>
    <cfRule type="cellIs" dxfId="1576" priority="257" operator="equal">
      <formula>"Media"</formula>
    </cfRule>
    <cfRule type="cellIs" dxfId="1575" priority="258" operator="equal">
      <formula>"Baja"</formula>
    </cfRule>
    <cfRule type="cellIs" dxfId="1574" priority="259" operator="equal">
      <formula>"Muy Baja"</formula>
    </cfRule>
  </conditionalFormatting>
  <conditionalFormatting sqref="L10 L15 L21 L39 L45 L51 L57 L63 AA10:AA14 L27 L33">
    <cfRule type="cellIs" dxfId="1573" priority="250" operator="equal">
      <formula>"Catastrófico"</formula>
    </cfRule>
    <cfRule type="cellIs" dxfId="1572" priority="251" operator="equal">
      <formula>"Mayor"</formula>
    </cfRule>
    <cfRule type="cellIs" dxfId="1571" priority="252" operator="equal">
      <formula>"Moderado"</formula>
    </cfRule>
    <cfRule type="cellIs" dxfId="1570" priority="253" operator="equal">
      <formula>"Menor"</formula>
    </cfRule>
    <cfRule type="cellIs" dxfId="1569" priority="254" operator="equal">
      <formula>"Leve"</formula>
    </cfRule>
  </conditionalFormatting>
  <conditionalFormatting sqref="N10 AC10:AC14">
    <cfRule type="cellIs" dxfId="1568" priority="246" operator="equal">
      <formula>"Extremo"</formula>
    </cfRule>
    <cfRule type="cellIs" dxfId="1567" priority="247" operator="equal">
      <formula>"Alto"</formula>
    </cfRule>
    <cfRule type="cellIs" dxfId="1566" priority="248" operator="equal">
      <formula>"Moderado"</formula>
    </cfRule>
    <cfRule type="cellIs" dxfId="1565" priority="249" operator="equal">
      <formula>"Bajo"</formula>
    </cfRule>
  </conditionalFormatting>
  <conditionalFormatting sqref="H57">
    <cfRule type="cellIs" dxfId="1564" priority="103" operator="equal">
      <formula>"Muy Alta"</formula>
    </cfRule>
    <cfRule type="cellIs" dxfId="1563" priority="104" operator="equal">
      <formula>"Alta"</formula>
    </cfRule>
    <cfRule type="cellIs" dxfId="1562" priority="105" operator="equal">
      <formula>"Media"</formula>
    </cfRule>
    <cfRule type="cellIs" dxfId="1561" priority="106" operator="equal">
      <formula>"Baja"</formula>
    </cfRule>
    <cfRule type="cellIs" dxfId="1560" priority="107" operator="equal">
      <formula>"Muy Baja"</formula>
    </cfRule>
  </conditionalFormatting>
  <conditionalFormatting sqref="N15">
    <cfRule type="cellIs" dxfId="1559" priority="242" operator="equal">
      <formula>"Extremo"</formula>
    </cfRule>
    <cfRule type="cellIs" dxfId="1558" priority="243" operator="equal">
      <formula>"Alto"</formula>
    </cfRule>
    <cfRule type="cellIs" dxfId="1557" priority="244" operator="equal">
      <formula>"Moderado"</formula>
    </cfRule>
    <cfRule type="cellIs" dxfId="1556" priority="245" operator="equal">
      <formula>"Bajo"</formula>
    </cfRule>
  </conditionalFormatting>
  <conditionalFormatting sqref="Y15:Y20">
    <cfRule type="cellIs" dxfId="1555" priority="237" operator="equal">
      <formula>"Muy Alta"</formula>
    </cfRule>
    <cfRule type="cellIs" dxfId="1554" priority="238" operator="equal">
      <formula>"Alta"</formula>
    </cfRule>
    <cfRule type="cellIs" dxfId="1553" priority="239" operator="equal">
      <formula>"Media"</formula>
    </cfRule>
    <cfRule type="cellIs" dxfId="1552" priority="240" operator="equal">
      <formula>"Baja"</formula>
    </cfRule>
    <cfRule type="cellIs" dxfId="1551" priority="241" operator="equal">
      <formula>"Muy Baja"</formula>
    </cfRule>
  </conditionalFormatting>
  <conditionalFormatting sqref="AA15:AA20">
    <cfRule type="cellIs" dxfId="1550" priority="232" operator="equal">
      <formula>"Catastrófico"</formula>
    </cfRule>
    <cfRule type="cellIs" dxfId="1549" priority="233" operator="equal">
      <formula>"Mayor"</formula>
    </cfRule>
    <cfRule type="cellIs" dxfId="1548" priority="234" operator="equal">
      <formula>"Moderado"</formula>
    </cfRule>
    <cfRule type="cellIs" dxfId="1547" priority="235" operator="equal">
      <formula>"Menor"</formula>
    </cfRule>
    <cfRule type="cellIs" dxfId="1546" priority="236" operator="equal">
      <formula>"Leve"</formula>
    </cfRule>
  </conditionalFormatting>
  <conditionalFormatting sqref="AC15:AC20">
    <cfRule type="cellIs" dxfId="1545" priority="228" operator="equal">
      <formula>"Extremo"</formula>
    </cfRule>
    <cfRule type="cellIs" dxfId="1544" priority="229" operator="equal">
      <formula>"Alto"</formula>
    </cfRule>
    <cfRule type="cellIs" dxfId="1543" priority="230" operator="equal">
      <formula>"Moderado"</formula>
    </cfRule>
    <cfRule type="cellIs" dxfId="1542" priority="231" operator="equal">
      <formula>"Bajo"</formula>
    </cfRule>
  </conditionalFormatting>
  <conditionalFormatting sqref="N21 N27">
    <cfRule type="cellIs" dxfId="1541" priority="224" operator="equal">
      <formula>"Extremo"</formula>
    </cfRule>
    <cfRule type="cellIs" dxfId="1540" priority="225" operator="equal">
      <formula>"Alto"</formula>
    </cfRule>
    <cfRule type="cellIs" dxfId="1539" priority="226" operator="equal">
      <formula>"Moderado"</formula>
    </cfRule>
    <cfRule type="cellIs" dxfId="1538" priority="227" operator="equal">
      <formula>"Bajo"</formula>
    </cfRule>
  </conditionalFormatting>
  <conditionalFormatting sqref="Y21:Y26">
    <cfRule type="cellIs" dxfId="1537" priority="219" operator="equal">
      <formula>"Muy Alta"</formula>
    </cfRule>
    <cfRule type="cellIs" dxfId="1536" priority="220" operator="equal">
      <formula>"Alta"</formula>
    </cfRule>
    <cfRule type="cellIs" dxfId="1535" priority="221" operator="equal">
      <formula>"Media"</formula>
    </cfRule>
    <cfRule type="cellIs" dxfId="1534" priority="222" operator="equal">
      <formula>"Baja"</formula>
    </cfRule>
    <cfRule type="cellIs" dxfId="1533" priority="223" operator="equal">
      <formula>"Muy Baja"</formula>
    </cfRule>
  </conditionalFormatting>
  <conditionalFormatting sqref="AA21:AA26">
    <cfRule type="cellIs" dxfId="1532" priority="214" operator="equal">
      <formula>"Catastrófico"</formula>
    </cfRule>
    <cfRule type="cellIs" dxfId="1531" priority="215" operator="equal">
      <formula>"Mayor"</formula>
    </cfRule>
    <cfRule type="cellIs" dxfId="1530" priority="216" operator="equal">
      <formula>"Moderado"</formula>
    </cfRule>
    <cfRule type="cellIs" dxfId="1529" priority="217" operator="equal">
      <formula>"Menor"</formula>
    </cfRule>
    <cfRule type="cellIs" dxfId="1528" priority="218" operator="equal">
      <formula>"Leve"</formula>
    </cfRule>
  </conditionalFormatting>
  <conditionalFormatting sqref="AC21:AC26">
    <cfRule type="cellIs" dxfId="1527" priority="210" operator="equal">
      <formula>"Extremo"</formula>
    </cfRule>
    <cfRule type="cellIs" dxfId="1526" priority="211" operator="equal">
      <formula>"Alto"</formula>
    </cfRule>
    <cfRule type="cellIs" dxfId="1525" priority="212" operator="equal">
      <formula>"Moderado"</formula>
    </cfRule>
    <cfRule type="cellIs" dxfId="1524" priority="213" operator="equal">
      <formula>"Bajo"</formula>
    </cfRule>
  </conditionalFormatting>
  <conditionalFormatting sqref="Y27:Y32">
    <cfRule type="cellIs" dxfId="1523" priority="205" operator="equal">
      <formula>"Muy Alta"</formula>
    </cfRule>
    <cfRule type="cellIs" dxfId="1522" priority="206" operator="equal">
      <formula>"Alta"</formula>
    </cfRule>
    <cfRule type="cellIs" dxfId="1521" priority="207" operator="equal">
      <formula>"Media"</formula>
    </cfRule>
    <cfRule type="cellIs" dxfId="1520" priority="208" operator="equal">
      <formula>"Baja"</formula>
    </cfRule>
    <cfRule type="cellIs" dxfId="1519" priority="209" operator="equal">
      <formula>"Muy Baja"</formula>
    </cfRule>
  </conditionalFormatting>
  <conditionalFormatting sqref="AA27:AA32">
    <cfRule type="cellIs" dxfId="1518" priority="200" operator="equal">
      <formula>"Catastrófico"</formula>
    </cfRule>
    <cfRule type="cellIs" dxfId="1517" priority="201" operator="equal">
      <formula>"Mayor"</formula>
    </cfRule>
    <cfRule type="cellIs" dxfId="1516" priority="202" operator="equal">
      <formula>"Moderado"</formula>
    </cfRule>
    <cfRule type="cellIs" dxfId="1515" priority="203" operator="equal">
      <formula>"Menor"</formula>
    </cfRule>
    <cfRule type="cellIs" dxfId="1514" priority="204" operator="equal">
      <formula>"Leve"</formula>
    </cfRule>
  </conditionalFormatting>
  <conditionalFormatting sqref="AC27:AC32">
    <cfRule type="cellIs" dxfId="1513" priority="196" operator="equal">
      <formula>"Extremo"</formula>
    </cfRule>
    <cfRule type="cellIs" dxfId="1512" priority="197" operator="equal">
      <formula>"Alto"</formula>
    </cfRule>
    <cfRule type="cellIs" dxfId="1511" priority="198" operator="equal">
      <formula>"Moderado"</formula>
    </cfRule>
    <cfRule type="cellIs" dxfId="1510" priority="199" operator="equal">
      <formula>"Bajo"</formula>
    </cfRule>
  </conditionalFormatting>
  <conditionalFormatting sqref="H33">
    <cfRule type="cellIs" dxfId="1509" priority="191" operator="equal">
      <formula>"Muy Alta"</formula>
    </cfRule>
    <cfRule type="cellIs" dxfId="1508" priority="192" operator="equal">
      <formula>"Alta"</formula>
    </cfRule>
    <cfRule type="cellIs" dxfId="1507" priority="193" operator="equal">
      <formula>"Media"</formula>
    </cfRule>
    <cfRule type="cellIs" dxfId="1506" priority="194" operator="equal">
      <formula>"Baja"</formula>
    </cfRule>
    <cfRule type="cellIs" dxfId="1505" priority="195" operator="equal">
      <formula>"Muy Baja"</formula>
    </cfRule>
  </conditionalFormatting>
  <conditionalFormatting sqref="Y33:Y38">
    <cfRule type="cellIs" dxfId="1504" priority="186" operator="equal">
      <formula>"Muy Alta"</formula>
    </cfRule>
    <cfRule type="cellIs" dxfId="1503" priority="187" operator="equal">
      <formula>"Alta"</formula>
    </cfRule>
    <cfRule type="cellIs" dxfId="1502" priority="188" operator="equal">
      <formula>"Media"</formula>
    </cfRule>
    <cfRule type="cellIs" dxfId="1501" priority="189" operator="equal">
      <formula>"Baja"</formula>
    </cfRule>
    <cfRule type="cellIs" dxfId="1500" priority="190" operator="equal">
      <formula>"Muy Baja"</formula>
    </cfRule>
  </conditionalFormatting>
  <conditionalFormatting sqref="AA33:AA38">
    <cfRule type="cellIs" dxfId="1499" priority="181" operator="equal">
      <formula>"Catastrófico"</formula>
    </cfRule>
    <cfRule type="cellIs" dxfId="1498" priority="182" operator="equal">
      <formula>"Mayor"</formula>
    </cfRule>
    <cfRule type="cellIs" dxfId="1497" priority="183" operator="equal">
      <formula>"Moderado"</formula>
    </cfRule>
    <cfRule type="cellIs" dxfId="1496" priority="184" operator="equal">
      <formula>"Menor"</formula>
    </cfRule>
    <cfRule type="cellIs" dxfId="1495" priority="185" operator="equal">
      <formula>"Leve"</formula>
    </cfRule>
  </conditionalFormatting>
  <conditionalFormatting sqref="AC33:AC38">
    <cfRule type="cellIs" dxfId="1494" priority="177" operator="equal">
      <formula>"Extremo"</formula>
    </cfRule>
    <cfRule type="cellIs" dxfId="1493" priority="178" operator="equal">
      <formula>"Alto"</formula>
    </cfRule>
    <cfRule type="cellIs" dxfId="1492" priority="179" operator="equal">
      <formula>"Moderado"</formula>
    </cfRule>
    <cfRule type="cellIs" dxfId="1491" priority="180" operator="equal">
      <formula>"Bajo"</formula>
    </cfRule>
  </conditionalFormatting>
  <conditionalFormatting sqref="H39">
    <cfRule type="cellIs" dxfId="1490" priority="172" operator="equal">
      <formula>"Muy Alta"</formula>
    </cfRule>
    <cfRule type="cellIs" dxfId="1489" priority="173" operator="equal">
      <formula>"Alta"</formula>
    </cfRule>
    <cfRule type="cellIs" dxfId="1488" priority="174" operator="equal">
      <formula>"Media"</formula>
    </cfRule>
    <cfRule type="cellIs" dxfId="1487" priority="175" operator="equal">
      <formula>"Baja"</formula>
    </cfRule>
    <cfRule type="cellIs" dxfId="1486" priority="176" operator="equal">
      <formula>"Muy Baja"</formula>
    </cfRule>
  </conditionalFormatting>
  <conditionalFormatting sqref="N39">
    <cfRule type="cellIs" dxfId="1485" priority="168" operator="equal">
      <formula>"Extremo"</formula>
    </cfRule>
    <cfRule type="cellIs" dxfId="1484" priority="169" operator="equal">
      <formula>"Alto"</formula>
    </cfRule>
    <cfRule type="cellIs" dxfId="1483" priority="170" operator="equal">
      <formula>"Moderado"</formula>
    </cfRule>
    <cfRule type="cellIs" dxfId="1482" priority="171" operator="equal">
      <formula>"Bajo"</formula>
    </cfRule>
  </conditionalFormatting>
  <conditionalFormatting sqref="Y39:Y44">
    <cfRule type="cellIs" dxfId="1481" priority="163" operator="equal">
      <formula>"Muy Alta"</formula>
    </cfRule>
    <cfRule type="cellIs" dxfId="1480" priority="164" operator="equal">
      <formula>"Alta"</formula>
    </cfRule>
    <cfRule type="cellIs" dxfId="1479" priority="165" operator="equal">
      <formula>"Media"</formula>
    </cfRule>
    <cfRule type="cellIs" dxfId="1478" priority="166" operator="equal">
      <formula>"Baja"</formula>
    </cfRule>
    <cfRule type="cellIs" dxfId="1477" priority="167" operator="equal">
      <formula>"Muy Baja"</formula>
    </cfRule>
  </conditionalFormatting>
  <conditionalFormatting sqref="AA39:AA44">
    <cfRule type="cellIs" dxfId="1476" priority="158" operator="equal">
      <formula>"Catastrófico"</formula>
    </cfRule>
    <cfRule type="cellIs" dxfId="1475" priority="159" operator="equal">
      <formula>"Mayor"</formula>
    </cfRule>
    <cfRule type="cellIs" dxfId="1474" priority="160" operator="equal">
      <formula>"Moderado"</formula>
    </cfRule>
    <cfRule type="cellIs" dxfId="1473" priority="161" operator="equal">
      <formula>"Menor"</formula>
    </cfRule>
    <cfRule type="cellIs" dxfId="1472" priority="162" operator="equal">
      <formula>"Leve"</formula>
    </cfRule>
  </conditionalFormatting>
  <conditionalFormatting sqref="AC39:AC44">
    <cfRule type="cellIs" dxfId="1471" priority="154" operator="equal">
      <formula>"Extremo"</formula>
    </cfRule>
    <cfRule type="cellIs" dxfId="1470" priority="155" operator="equal">
      <formula>"Alto"</formula>
    </cfRule>
    <cfRule type="cellIs" dxfId="1469" priority="156" operator="equal">
      <formula>"Moderado"</formula>
    </cfRule>
    <cfRule type="cellIs" dxfId="1468" priority="157" operator="equal">
      <formula>"Bajo"</formula>
    </cfRule>
  </conditionalFormatting>
  <conditionalFormatting sqref="H45">
    <cfRule type="cellIs" dxfId="1467" priority="149" operator="equal">
      <formula>"Muy Alta"</formula>
    </cfRule>
    <cfRule type="cellIs" dxfId="1466" priority="150" operator="equal">
      <formula>"Alta"</formula>
    </cfRule>
    <cfRule type="cellIs" dxfId="1465" priority="151" operator="equal">
      <formula>"Media"</formula>
    </cfRule>
    <cfRule type="cellIs" dxfId="1464" priority="152" operator="equal">
      <formula>"Baja"</formula>
    </cfRule>
    <cfRule type="cellIs" dxfId="1463" priority="153" operator="equal">
      <formula>"Muy Baja"</formula>
    </cfRule>
  </conditionalFormatting>
  <conditionalFormatting sqref="N45">
    <cfRule type="cellIs" dxfId="1462" priority="145" operator="equal">
      <formula>"Extremo"</formula>
    </cfRule>
    <cfRule type="cellIs" dxfId="1461" priority="146" operator="equal">
      <formula>"Alto"</formula>
    </cfRule>
    <cfRule type="cellIs" dxfId="1460" priority="147" operator="equal">
      <formula>"Moderado"</formula>
    </cfRule>
    <cfRule type="cellIs" dxfId="1459" priority="148" operator="equal">
      <formula>"Bajo"</formula>
    </cfRule>
  </conditionalFormatting>
  <conditionalFormatting sqref="Y45:Y50">
    <cfRule type="cellIs" dxfId="1458" priority="140" operator="equal">
      <formula>"Muy Alta"</formula>
    </cfRule>
    <cfRule type="cellIs" dxfId="1457" priority="141" operator="equal">
      <formula>"Alta"</formula>
    </cfRule>
    <cfRule type="cellIs" dxfId="1456" priority="142" operator="equal">
      <formula>"Media"</formula>
    </cfRule>
    <cfRule type="cellIs" dxfId="1455" priority="143" operator="equal">
      <formula>"Baja"</formula>
    </cfRule>
    <cfRule type="cellIs" dxfId="1454" priority="144" operator="equal">
      <formula>"Muy Baja"</formula>
    </cfRule>
  </conditionalFormatting>
  <conditionalFormatting sqref="AA45:AA50">
    <cfRule type="cellIs" dxfId="1453" priority="135" operator="equal">
      <formula>"Catastrófico"</formula>
    </cfRule>
    <cfRule type="cellIs" dxfId="1452" priority="136" operator="equal">
      <formula>"Mayor"</formula>
    </cfRule>
    <cfRule type="cellIs" dxfId="1451" priority="137" operator="equal">
      <formula>"Moderado"</formula>
    </cfRule>
    <cfRule type="cellIs" dxfId="1450" priority="138" operator="equal">
      <formula>"Menor"</formula>
    </cfRule>
    <cfRule type="cellIs" dxfId="1449" priority="139" operator="equal">
      <formula>"Leve"</formula>
    </cfRule>
  </conditionalFormatting>
  <conditionalFormatting sqref="AC45:AC50">
    <cfRule type="cellIs" dxfId="1448" priority="131" operator="equal">
      <formula>"Extremo"</formula>
    </cfRule>
    <cfRule type="cellIs" dxfId="1447" priority="132" operator="equal">
      <formula>"Alto"</formula>
    </cfRule>
    <cfRule type="cellIs" dxfId="1446" priority="133" operator="equal">
      <formula>"Moderado"</formula>
    </cfRule>
    <cfRule type="cellIs" dxfId="1445" priority="134" operator="equal">
      <formula>"Bajo"</formula>
    </cfRule>
  </conditionalFormatting>
  <conditionalFormatting sqref="H51">
    <cfRule type="cellIs" dxfId="1444" priority="126" operator="equal">
      <formula>"Muy Alta"</formula>
    </cfRule>
    <cfRule type="cellIs" dxfId="1443" priority="127" operator="equal">
      <formula>"Alta"</formula>
    </cfRule>
    <cfRule type="cellIs" dxfId="1442" priority="128" operator="equal">
      <formula>"Media"</formula>
    </cfRule>
    <cfRule type="cellIs" dxfId="1441" priority="129" operator="equal">
      <formula>"Baja"</formula>
    </cfRule>
    <cfRule type="cellIs" dxfId="1440" priority="130" operator="equal">
      <formula>"Muy Baja"</formula>
    </cfRule>
  </conditionalFormatting>
  <conditionalFormatting sqref="N51">
    <cfRule type="cellIs" dxfId="1439" priority="122" operator="equal">
      <formula>"Extremo"</formula>
    </cfRule>
    <cfRule type="cellIs" dxfId="1438" priority="123" operator="equal">
      <formula>"Alto"</formula>
    </cfRule>
    <cfRule type="cellIs" dxfId="1437" priority="124" operator="equal">
      <formula>"Moderado"</formula>
    </cfRule>
    <cfRule type="cellIs" dxfId="1436" priority="125" operator="equal">
      <formula>"Bajo"</formula>
    </cfRule>
  </conditionalFormatting>
  <conditionalFormatting sqref="Y51:Y56">
    <cfRule type="cellIs" dxfId="1435" priority="117" operator="equal">
      <formula>"Muy Alta"</formula>
    </cfRule>
    <cfRule type="cellIs" dxfId="1434" priority="118" operator="equal">
      <formula>"Alta"</formula>
    </cfRule>
    <cfRule type="cellIs" dxfId="1433" priority="119" operator="equal">
      <formula>"Media"</formula>
    </cfRule>
    <cfRule type="cellIs" dxfId="1432" priority="120" operator="equal">
      <formula>"Baja"</formula>
    </cfRule>
    <cfRule type="cellIs" dxfId="1431" priority="121" operator="equal">
      <formula>"Muy Baja"</formula>
    </cfRule>
  </conditionalFormatting>
  <conditionalFormatting sqref="AA51:AA56">
    <cfRule type="cellIs" dxfId="1430" priority="112" operator="equal">
      <formula>"Catastrófico"</formula>
    </cfRule>
    <cfRule type="cellIs" dxfId="1429" priority="113" operator="equal">
      <formula>"Mayor"</formula>
    </cfRule>
    <cfRule type="cellIs" dxfId="1428" priority="114" operator="equal">
      <formula>"Moderado"</formula>
    </cfRule>
    <cfRule type="cellIs" dxfId="1427" priority="115" operator="equal">
      <formula>"Menor"</formula>
    </cfRule>
    <cfRule type="cellIs" dxfId="1426" priority="116" operator="equal">
      <formula>"Leve"</formula>
    </cfRule>
  </conditionalFormatting>
  <conditionalFormatting sqref="AC51:AC56">
    <cfRule type="cellIs" dxfId="1425" priority="108" operator="equal">
      <formula>"Extremo"</formula>
    </cfRule>
    <cfRule type="cellIs" dxfId="1424" priority="109" operator="equal">
      <formula>"Alto"</formula>
    </cfRule>
    <cfRule type="cellIs" dxfId="1423" priority="110" operator="equal">
      <formula>"Moderado"</formula>
    </cfRule>
    <cfRule type="cellIs" dxfId="1422" priority="111" operator="equal">
      <formula>"Bajo"</formula>
    </cfRule>
  </conditionalFormatting>
  <conditionalFormatting sqref="N57">
    <cfRule type="cellIs" dxfId="1421" priority="99" operator="equal">
      <formula>"Extremo"</formula>
    </cfRule>
    <cfRule type="cellIs" dxfId="1420" priority="100" operator="equal">
      <formula>"Alto"</formula>
    </cfRule>
    <cfRule type="cellIs" dxfId="1419" priority="101" operator="equal">
      <formula>"Moderado"</formula>
    </cfRule>
    <cfRule type="cellIs" dxfId="1418" priority="102" operator="equal">
      <formula>"Bajo"</formula>
    </cfRule>
  </conditionalFormatting>
  <conditionalFormatting sqref="Y57:Y62">
    <cfRule type="cellIs" dxfId="1417" priority="94" operator="equal">
      <formula>"Muy Alta"</formula>
    </cfRule>
    <cfRule type="cellIs" dxfId="1416" priority="95" operator="equal">
      <formula>"Alta"</formula>
    </cfRule>
    <cfRule type="cellIs" dxfId="1415" priority="96" operator="equal">
      <formula>"Media"</formula>
    </cfRule>
    <cfRule type="cellIs" dxfId="1414" priority="97" operator="equal">
      <formula>"Baja"</formula>
    </cfRule>
    <cfRule type="cellIs" dxfId="1413" priority="98" operator="equal">
      <formula>"Muy Baja"</formula>
    </cfRule>
  </conditionalFormatting>
  <conditionalFormatting sqref="AA57:AA62">
    <cfRule type="cellIs" dxfId="1412" priority="89" operator="equal">
      <formula>"Catastrófico"</formula>
    </cfRule>
    <cfRule type="cellIs" dxfId="1411" priority="90" operator="equal">
      <formula>"Mayor"</formula>
    </cfRule>
    <cfRule type="cellIs" dxfId="1410" priority="91" operator="equal">
      <formula>"Moderado"</formula>
    </cfRule>
    <cfRule type="cellIs" dxfId="1409" priority="92" operator="equal">
      <formula>"Menor"</formula>
    </cfRule>
    <cfRule type="cellIs" dxfId="1408" priority="93" operator="equal">
      <formula>"Leve"</formula>
    </cfRule>
  </conditionalFormatting>
  <conditionalFormatting sqref="AC57:AC62">
    <cfRule type="cellIs" dxfId="1407" priority="85" operator="equal">
      <formula>"Extremo"</formula>
    </cfRule>
    <cfRule type="cellIs" dxfId="1406" priority="86" operator="equal">
      <formula>"Alto"</formula>
    </cfRule>
    <cfRule type="cellIs" dxfId="1405" priority="87" operator="equal">
      <formula>"Moderado"</formula>
    </cfRule>
    <cfRule type="cellIs" dxfId="1404" priority="88" operator="equal">
      <formula>"Bajo"</formula>
    </cfRule>
  </conditionalFormatting>
  <conditionalFormatting sqref="H63">
    <cfRule type="cellIs" dxfId="1403" priority="80" operator="equal">
      <formula>"Muy Alta"</formula>
    </cfRule>
    <cfRule type="cellIs" dxfId="1402" priority="81" operator="equal">
      <formula>"Alta"</formula>
    </cfRule>
    <cfRule type="cellIs" dxfId="1401" priority="82" operator="equal">
      <formula>"Media"</formula>
    </cfRule>
    <cfRule type="cellIs" dxfId="1400" priority="83" operator="equal">
      <formula>"Baja"</formula>
    </cfRule>
    <cfRule type="cellIs" dxfId="1399" priority="84" operator="equal">
      <formula>"Muy Baja"</formula>
    </cfRule>
  </conditionalFormatting>
  <conditionalFormatting sqref="N63">
    <cfRule type="cellIs" dxfId="1398" priority="76" operator="equal">
      <formula>"Extremo"</formula>
    </cfRule>
    <cfRule type="cellIs" dxfId="1397" priority="77" operator="equal">
      <formula>"Alto"</formula>
    </cfRule>
    <cfRule type="cellIs" dxfId="1396" priority="78" operator="equal">
      <formula>"Moderado"</formula>
    </cfRule>
    <cfRule type="cellIs" dxfId="1395" priority="79" operator="equal">
      <formula>"Bajo"</formula>
    </cfRule>
  </conditionalFormatting>
  <conditionalFormatting sqref="Y63:Y92">
    <cfRule type="cellIs" dxfId="1394" priority="71" operator="equal">
      <formula>"Muy Alta"</formula>
    </cfRule>
    <cfRule type="cellIs" dxfId="1393" priority="72" operator="equal">
      <formula>"Alta"</formula>
    </cfRule>
    <cfRule type="cellIs" dxfId="1392" priority="73" operator="equal">
      <formula>"Media"</formula>
    </cfRule>
    <cfRule type="cellIs" dxfId="1391" priority="74" operator="equal">
      <formula>"Baja"</formula>
    </cfRule>
    <cfRule type="cellIs" dxfId="1390" priority="75" operator="equal">
      <formula>"Muy Baja"</formula>
    </cfRule>
  </conditionalFormatting>
  <conditionalFormatting sqref="AA63:AA92">
    <cfRule type="cellIs" dxfId="1389" priority="66" operator="equal">
      <formula>"Catastrófico"</formula>
    </cfRule>
    <cfRule type="cellIs" dxfId="1388" priority="67" operator="equal">
      <formula>"Mayor"</formula>
    </cfRule>
    <cfRule type="cellIs" dxfId="1387" priority="68" operator="equal">
      <formula>"Moderado"</formula>
    </cfRule>
    <cfRule type="cellIs" dxfId="1386" priority="69" operator="equal">
      <formula>"Menor"</formula>
    </cfRule>
    <cfRule type="cellIs" dxfId="1385" priority="70" operator="equal">
      <formula>"Leve"</formula>
    </cfRule>
  </conditionalFormatting>
  <conditionalFormatting sqref="AC63:AC92">
    <cfRule type="cellIs" dxfId="1384" priority="62" operator="equal">
      <formula>"Extremo"</formula>
    </cfRule>
    <cfRule type="cellIs" dxfId="1383" priority="63" operator="equal">
      <formula>"Alto"</formula>
    </cfRule>
    <cfRule type="cellIs" dxfId="1382" priority="64" operator="equal">
      <formula>"Moderado"</formula>
    </cfRule>
    <cfRule type="cellIs" dxfId="1381" priority="65" operator="equal">
      <formula>"Bajo"</formula>
    </cfRule>
  </conditionalFormatting>
  <conditionalFormatting sqref="K10:K92">
    <cfRule type="containsText" dxfId="1380" priority="61" operator="containsText" text="❌">
      <formula>NOT(ISERROR(SEARCH("❌",K10)))</formula>
    </cfRule>
  </conditionalFormatting>
  <conditionalFormatting sqref="N33">
    <cfRule type="cellIs" dxfId="1379" priority="57" operator="equal">
      <formula>"Extremo"</formula>
    </cfRule>
    <cfRule type="cellIs" dxfId="1378" priority="58" operator="equal">
      <formula>"Alto"</formula>
    </cfRule>
    <cfRule type="cellIs" dxfId="1377" priority="59" operator="equal">
      <formula>"Moderado"</formula>
    </cfRule>
    <cfRule type="cellIs" dxfId="1376" priority="60" operator="equal">
      <formula>"Bajo"</formula>
    </cfRule>
  </conditionalFormatting>
  <conditionalFormatting sqref="L69">
    <cfRule type="cellIs" dxfId="1375" priority="52" operator="equal">
      <formula>"Catastrófico"</formula>
    </cfRule>
    <cfRule type="cellIs" dxfId="1374" priority="53" operator="equal">
      <formula>"Mayor"</formula>
    </cfRule>
    <cfRule type="cellIs" dxfId="1373" priority="54" operator="equal">
      <formula>"Moderado"</formula>
    </cfRule>
    <cfRule type="cellIs" dxfId="1372" priority="55" operator="equal">
      <formula>"Menor"</formula>
    </cfRule>
    <cfRule type="cellIs" dxfId="1371" priority="56" operator="equal">
      <formula>"Leve"</formula>
    </cfRule>
  </conditionalFormatting>
  <conditionalFormatting sqref="H69">
    <cfRule type="cellIs" dxfId="1370" priority="47" operator="equal">
      <formula>"Muy Alta"</formula>
    </cfRule>
    <cfRule type="cellIs" dxfId="1369" priority="48" operator="equal">
      <formula>"Alta"</formula>
    </cfRule>
    <cfRule type="cellIs" dxfId="1368" priority="49" operator="equal">
      <formula>"Media"</formula>
    </cfRule>
    <cfRule type="cellIs" dxfId="1367" priority="50" operator="equal">
      <formula>"Baja"</formula>
    </cfRule>
    <cfRule type="cellIs" dxfId="1366" priority="51" operator="equal">
      <formula>"Muy Baja"</formula>
    </cfRule>
  </conditionalFormatting>
  <conditionalFormatting sqref="N69">
    <cfRule type="cellIs" dxfId="1365" priority="43" operator="equal">
      <formula>"Extremo"</formula>
    </cfRule>
    <cfRule type="cellIs" dxfId="1364" priority="44" operator="equal">
      <formula>"Alto"</formula>
    </cfRule>
    <cfRule type="cellIs" dxfId="1363" priority="45" operator="equal">
      <formula>"Moderado"</formula>
    </cfRule>
    <cfRule type="cellIs" dxfId="1362" priority="46" operator="equal">
      <formula>"Bajo"</formula>
    </cfRule>
  </conditionalFormatting>
  <conditionalFormatting sqref="L75">
    <cfRule type="cellIs" dxfId="1361" priority="38" operator="equal">
      <formula>"Catastrófico"</formula>
    </cfRule>
    <cfRule type="cellIs" dxfId="1360" priority="39" operator="equal">
      <formula>"Mayor"</formula>
    </cfRule>
    <cfRule type="cellIs" dxfId="1359" priority="40" operator="equal">
      <formula>"Moderado"</formula>
    </cfRule>
    <cfRule type="cellIs" dxfId="1358" priority="41" operator="equal">
      <formula>"Menor"</formula>
    </cfRule>
    <cfRule type="cellIs" dxfId="1357" priority="42" operator="equal">
      <formula>"Leve"</formula>
    </cfRule>
  </conditionalFormatting>
  <conditionalFormatting sqref="H75">
    <cfRule type="cellIs" dxfId="1356" priority="33" operator="equal">
      <formula>"Muy Alta"</formula>
    </cfRule>
    <cfRule type="cellIs" dxfId="1355" priority="34" operator="equal">
      <formula>"Alta"</formula>
    </cfRule>
    <cfRule type="cellIs" dxfId="1354" priority="35" operator="equal">
      <formula>"Media"</formula>
    </cfRule>
    <cfRule type="cellIs" dxfId="1353" priority="36" operator="equal">
      <formula>"Baja"</formula>
    </cfRule>
    <cfRule type="cellIs" dxfId="1352" priority="37" operator="equal">
      <formula>"Muy Baja"</formula>
    </cfRule>
  </conditionalFormatting>
  <conditionalFormatting sqref="N75">
    <cfRule type="cellIs" dxfId="1351" priority="29" operator="equal">
      <formula>"Extremo"</formula>
    </cfRule>
    <cfRule type="cellIs" dxfId="1350" priority="30" operator="equal">
      <formula>"Alto"</formula>
    </cfRule>
    <cfRule type="cellIs" dxfId="1349" priority="31" operator="equal">
      <formula>"Moderado"</formula>
    </cfRule>
    <cfRule type="cellIs" dxfId="1348" priority="32" operator="equal">
      <formula>"Bajo"</formula>
    </cfRule>
  </conditionalFormatting>
  <conditionalFormatting sqref="L81">
    <cfRule type="cellIs" dxfId="1347" priority="24" operator="equal">
      <formula>"Catastrófico"</formula>
    </cfRule>
    <cfRule type="cellIs" dxfId="1346" priority="25" operator="equal">
      <formula>"Mayor"</formula>
    </cfRule>
    <cfRule type="cellIs" dxfId="1345" priority="26" operator="equal">
      <formula>"Moderado"</formula>
    </cfRule>
    <cfRule type="cellIs" dxfId="1344" priority="27" operator="equal">
      <formula>"Menor"</formula>
    </cfRule>
    <cfRule type="cellIs" dxfId="1343" priority="28" operator="equal">
      <formula>"Leve"</formula>
    </cfRule>
  </conditionalFormatting>
  <conditionalFormatting sqref="H81">
    <cfRule type="cellIs" dxfId="1342" priority="19" operator="equal">
      <formula>"Muy Alta"</formula>
    </cfRule>
    <cfRule type="cellIs" dxfId="1341" priority="20" operator="equal">
      <formula>"Alta"</formula>
    </cfRule>
    <cfRule type="cellIs" dxfId="1340" priority="21" operator="equal">
      <formula>"Media"</formula>
    </cfRule>
    <cfRule type="cellIs" dxfId="1339" priority="22" operator="equal">
      <formula>"Baja"</formula>
    </cfRule>
    <cfRule type="cellIs" dxfId="1338" priority="23" operator="equal">
      <formula>"Muy Baja"</formula>
    </cfRule>
  </conditionalFormatting>
  <conditionalFormatting sqref="N81">
    <cfRule type="cellIs" dxfId="1337" priority="15" operator="equal">
      <formula>"Extremo"</formula>
    </cfRule>
    <cfRule type="cellIs" dxfId="1336" priority="16" operator="equal">
      <formula>"Alto"</formula>
    </cfRule>
    <cfRule type="cellIs" dxfId="1335" priority="17" operator="equal">
      <formula>"Moderado"</formula>
    </cfRule>
    <cfRule type="cellIs" dxfId="1334" priority="18" operator="equal">
      <formula>"Bajo"</formula>
    </cfRule>
  </conditionalFormatting>
  <conditionalFormatting sqref="L87">
    <cfRule type="cellIs" dxfId="1333" priority="10" operator="equal">
      <formula>"Catastrófico"</formula>
    </cfRule>
    <cfRule type="cellIs" dxfId="1332" priority="11" operator="equal">
      <formula>"Mayor"</formula>
    </cfRule>
    <cfRule type="cellIs" dxfId="1331" priority="12" operator="equal">
      <formula>"Moderado"</formula>
    </cfRule>
    <cfRule type="cellIs" dxfId="1330" priority="13" operator="equal">
      <formula>"Menor"</formula>
    </cfRule>
    <cfRule type="cellIs" dxfId="1329" priority="14" operator="equal">
      <formula>"Leve"</formula>
    </cfRule>
  </conditionalFormatting>
  <conditionalFormatting sqref="H87">
    <cfRule type="cellIs" dxfId="1328" priority="5" operator="equal">
      <formula>"Muy Alta"</formula>
    </cfRule>
    <cfRule type="cellIs" dxfId="1327" priority="6" operator="equal">
      <formula>"Alta"</formula>
    </cfRule>
    <cfRule type="cellIs" dxfId="1326" priority="7" operator="equal">
      <formula>"Media"</formula>
    </cfRule>
    <cfRule type="cellIs" dxfId="1325" priority="8" operator="equal">
      <formula>"Baja"</formula>
    </cfRule>
    <cfRule type="cellIs" dxfId="1324" priority="9" operator="equal">
      <formula>"Muy Baja"</formula>
    </cfRule>
  </conditionalFormatting>
  <conditionalFormatting sqref="N87">
    <cfRule type="cellIs" dxfId="1323" priority="1" operator="equal">
      <formula>"Extremo"</formula>
    </cfRule>
    <cfRule type="cellIs" dxfId="1322" priority="2" operator="equal">
      <formula>"Alto"</formula>
    </cfRule>
    <cfRule type="cellIs" dxfId="1321" priority="3" operator="equal">
      <formula>"Moderado"</formula>
    </cfRule>
    <cfRule type="cellIs" dxfId="1320" priority="4" operator="equal">
      <formula>"Bajo"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procesos\[hacienda.xlsx]Opciones Tratamiento'!#REF!,AD10='F:\ESCRITORIO\respaldo\anticorrupción\2023\mapas de riesgos por procesos\[hacienda.xlsx]Opciones Tratamiento'!#REF!,AD10='F:\ESCRITORIO\respaldo\anticorrupción\2023\mapas de riesgos por procesos\[hacienda.xlsx]Opciones Tratamiento'!#REF!),ISBLANK(AD10),ISTEXT(AD10))</xm:f>
          </x14:formula1>
          <xm:sqref>AF10:AF92</xm:sqref>
        </x14:dataValidation>
        <x14:dataValidation type="custom" allowBlank="1" showInputMessage="1" showErrorMessage="1" error="Recuerde que las acciones se generan bajo la medida de mitigar el riesgo">
          <x14:formula1>
            <xm:f>IF(OR(AD10='F:\ESCRITORIO\respaldo\anticorrupción\2023\mapas de riesgos por procesos\[hacienda.xlsx]Opciones Tratamiento'!#REF!,AD10='F:\ESCRITORIO\respaldo\anticorrupción\2023\mapas de riesgos por procesos\[hacienda.xlsx]Opciones Tratamiento'!#REF!,AD10='F:\ESCRITORIO\respaldo\anticorrupción\2023\mapas de riesgos por procesos\[hacienda.xlsx]Opciones Tratamiento'!#REF!),ISBLANK(AD10),ISTEXT(AD10))</xm:f>
          </x14:formula1>
          <xm:sqref>AE10:AE92</xm:sqref>
        </x14:dataValidation>
        <x14:dataValidation type="list" allowBlank="1" showInputMessage="1" showErrorMessage="1">
          <x14:formula1>
            <xm:f>'F:\ESCRITORIO\respaldo\anticorrupción\2023\mapas de riesgos por procesos\[hacienda.xlsx]Tabla Impacto'!#REF!</xm:f>
          </x14:formula1>
          <xm:sqref>J10:J92</xm:sqref>
        </x14:dataValidation>
        <x14:dataValidation type="list" allowBlank="1" showInputMessage="1" showErrorMessage="1">
          <x14:formula1>
            <xm:f>'F:\ESCRITORIO\respaldo\anticorrupción\2023\mapas de riesgos por procesos\[hacienda.xlsx]Opciones Tratamiento'!#REF!</xm:f>
          </x14:formula1>
          <xm:sqref>AD10:AD92</xm:sqref>
        </x14:dataValidation>
        <x14:dataValidation type="list" allowBlank="1" showInputMessage="1" showErrorMessage="1">
          <x14:formula1>
            <xm:f>'F:\ESCRITORIO\respaldo\anticorrupción\2023\mapas de riesgos por procesos\[hacienda.xlsx]Opciones Tratamiento'!#REF!</xm:f>
          </x14:formula1>
          <xm:sqref>B10:B15 B21 B27 B33:B92</xm:sqref>
        </x14:dataValidation>
        <x14:dataValidation type="list" allowBlank="1" showInputMessage="1" showErrorMessage="1">
          <x14:formula1>
            <xm:f>'F:\ESCRITORIO\respaldo\anticorrupción\2023\mapas de riesgos por procesos\[hacienda.xlsx]Opciones Tratamiento'!#REF!</xm:f>
          </x14:formula1>
          <xm:sqref>F10:F15 F21 F27 F33:F92</xm:sqref>
        </x14:dataValidation>
        <x14:dataValidation type="list" allowBlank="1" showInputMessage="1" showErrorMessage="1">
          <x14:formula1>
            <xm:f>'F:\ESCRITORIO\respaldo\anticorrupción\2023\mapas de riesgos por procesos\[hacienda.xlsx]Tabla Valoración controles'!#REF!</xm:f>
          </x14:formula1>
          <xm:sqref>W10:W92</xm:sqref>
        </x14:dataValidation>
        <x14:dataValidation type="list" allowBlank="1" showInputMessage="1" showErrorMessage="1">
          <x14:formula1>
            <xm:f>'F:\ESCRITORIO\respaldo\anticorrupción\2023\mapas de riesgos por procesos\[hacienda.xlsx]Tabla Valoración controles'!#REF!</xm:f>
          </x14:formula1>
          <xm:sqref>V10:V92</xm:sqref>
        </x14:dataValidation>
        <x14:dataValidation type="list" allowBlank="1" showInputMessage="1" showErrorMessage="1">
          <x14:formula1>
            <xm:f>'F:\ESCRITORIO\respaldo\anticorrupción\2023\mapas de riesgos por procesos\[hacienda.xlsx]Tabla Valoración controles'!#REF!</xm:f>
          </x14:formula1>
          <xm:sqref>U10:U92</xm:sqref>
        </x14:dataValidation>
        <x14:dataValidation type="list" allowBlank="1" showInputMessage="1" showErrorMessage="1">
          <x14:formula1>
            <xm:f>'F:\ESCRITORIO\respaldo\anticorrupción\2023\mapas de riesgos por procesos\[hacienda.xlsx]Tabla Valoración controles'!#REF!</xm:f>
          </x14:formula1>
          <xm:sqref>S10:S92</xm:sqref>
        </x14:dataValidation>
        <x14:dataValidation type="list" allowBlank="1" showInputMessage="1" showErrorMessage="1">
          <x14:formula1>
            <xm:f>'F:\ESCRITORIO\respaldo\anticorrupción\2023\mapas de riesgos por procesos\[hacienda.xlsx]Tabla Valoración controles'!#REF!</xm:f>
          </x14:formula1>
          <xm:sqref>R10:R92</xm:sqref>
        </x14:dataValidation>
        <x14:dataValidation type="custom" allowBlank="1" showInputMessage="1" showErrorMessage="1" error="Recuerde que las acciones se generan bajo la medida de mitigar el riesgo">
          <x14:formula1>
            <xm:f>IF(OR(AD10='F:\ESCRITORIO\respaldo\anticorrupción\2023\mapas de riesgos por procesos\[hacienda.xlsx]Opciones Tratamiento'!#REF!,AD10='F:\ESCRITORIO\respaldo\anticorrupción\2023\mapas de riesgos por procesos\[hacienda.xlsx]Opciones Tratamiento'!#REF!,AD10='F:\ESCRITORIO\respaldo\anticorrupción\2023\mapas de riesgos por procesos\[hacienda.xlsx]Opciones Tratamiento'!#REF!),ISBLANK(AD10),ISTEXT(AD10))</xm:f>
          </x14:formula1>
          <xm:sqref>AG10:AG92</xm:sqref>
        </x14:dataValidation>
        <x14:dataValidation type="custom" allowBlank="1" showInputMessage="1" showErrorMessage="1" error="Recuerde que las acciones se generan bajo la medida de mitigar el riesgo">
          <x14:formula1>
            <xm:f>IF(OR(AD10='F:\ESCRITORIO\respaldo\anticorrupción\2023\mapas de riesgos por procesos\[hacienda.xlsx]Opciones Tratamiento'!#REF!,AD10='F:\ESCRITORIO\respaldo\anticorrupción\2023\mapas de riesgos por procesos\[hacienda.xlsx]Opciones Tratamiento'!#REF!,AD10='F:\ESCRITORIO\respaldo\anticorrupción\2023\mapas de riesgos por procesos\[hacienda.xlsx]Opciones Tratamiento'!#REF!),ISBLANK(AD10),ISTEXT(AD10))</xm:f>
          </x14:formula1>
          <xm:sqref>AI10:AI16 AI18:AI92</xm:sqref>
        </x14:dataValidation>
        <x14:dataValidation type="custom" allowBlank="1" showInputMessage="1" showErrorMessage="1" error="Recuerde que las acciones se generan bajo la medida de mitigar el riesgo">
          <x14:formula1>
            <xm:f>IF(OR(AD10='F:\ESCRITORIO\respaldo\anticorrupción\2023\mapas de riesgos por procesos\[hacienda.xlsx]Opciones Tratamiento'!#REF!,AD10='F:\ESCRITORIO\respaldo\anticorrupción\2023\mapas de riesgos por procesos\[hacienda.xlsx]Opciones Tratamiento'!#REF!,AD10='F:\ESCRITORIO\respaldo\anticorrupción\2023\mapas de riesgos por procesos\[hacienda.xlsx]Opciones Tratamiento'!#REF!),ISBLANK(AD10),ISTEXT(AD10))</xm:f>
          </x14:formula1>
          <xm:sqref>AI17 AH10:AH92</xm:sqref>
        </x14:dataValidation>
        <x14:dataValidation type="list" allowBlank="1" showInputMessage="1" showErrorMessage="1">
          <x14:formula1>
            <xm:f>'F:\ESCRITORIO\respaldo\anticorrupción\2023\mapas de riesgos por procesos\[hacienda.xlsx]Opciones Tratamiento'!#REF!</xm:f>
          </x14:formula1>
          <xm:sqref>AJ10:AJ13 AJ66:AJ67 AJ21:AJ22 AJ24:AJ25 AJ27:AJ28 AJ30:AJ31 AJ33:AJ34 AJ36:AJ37 AJ39:AJ40 AJ42:AJ43 AJ15:AJ19 AJ48:AJ49 AJ45:AJ46 AJ54:AJ55 AJ57:AJ58 AJ60:AJ61 AJ69:AJ70 AJ51:AJ52 AJ72:AJ73 AJ63:AJ64 AJ78:AJ79 AJ75:AJ76 AJ84:AJ85 AJ81:AJ82 AJ90:AJ91 AJ87:AJ88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5"/>
  <sheetViews>
    <sheetView workbookViewId="0">
      <selection activeCell="C10" sqref="C10:C12"/>
    </sheetView>
  </sheetViews>
  <sheetFormatPr baseColWidth="10" defaultColWidth="11.42578125" defaultRowHeight="16.5" x14ac:dyDescent="0.3"/>
  <cols>
    <col min="1" max="1" width="4" style="305" bestFit="1" customWidth="1"/>
    <col min="2" max="2" width="44.42578125" style="305" customWidth="1"/>
    <col min="3" max="3" width="32.7109375" style="305" customWidth="1"/>
    <col min="4" max="4" width="47.42578125" style="305" customWidth="1"/>
    <col min="5" max="5" width="67.140625" style="306" customWidth="1"/>
    <col min="6" max="6" width="43.85546875" style="307" customWidth="1"/>
    <col min="7" max="7" width="28.28515625" style="306" customWidth="1"/>
    <col min="8" max="8" width="25.7109375" style="306" customWidth="1"/>
    <col min="9" max="9" width="22.85546875" style="306" customWidth="1"/>
    <col min="10" max="10" width="27.28515625" style="306" bestFit="1" customWidth="1"/>
    <col min="11" max="11" width="30.5703125" style="306" hidden="1" customWidth="1"/>
    <col min="12" max="13" width="30.28515625" style="306" customWidth="1"/>
    <col min="14" max="14" width="37.140625" style="306" customWidth="1"/>
    <col min="15" max="15" width="5.85546875" style="306" customWidth="1"/>
    <col min="16" max="16" width="110.85546875" style="306" customWidth="1"/>
    <col min="17" max="17" width="32.140625" style="306" customWidth="1"/>
    <col min="18" max="18" width="6.85546875" style="306" customWidth="1"/>
    <col min="19" max="19" width="7.5703125" style="306" customWidth="1"/>
    <col min="20" max="20" width="10" style="306" bestFit="1" customWidth="1"/>
    <col min="21" max="23" width="11.140625" style="306" bestFit="1" customWidth="1"/>
    <col min="24" max="24" width="18.42578125" style="306" customWidth="1"/>
    <col min="25" max="25" width="8.7109375" style="306" customWidth="1"/>
    <col min="26" max="26" width="10.42578125" style="306" customWidth="1"/>
    <col min="27" max="27" width="18.85546875" style="306" customWidth="1"/>
    <col min="28" max="28" width="21.85546875" style="306" customWidth="1"/>
    <col min="29" max="29" width="8.42578125" style="306" customWidth="1"/>
    <col min="30" max="30" width="12.5703125" style="306" customWidth="1"/>
    <col min="31" max="31" width="36.7109375" style="306" customWidth="1"/>
    <col min="32" max="32" width="18.85546875" style="306" customWidth="1"/>
    <col min="33" max="33" width="16.85546875" style="306" customWidth="1"/>
    <col min="34" max="34" width="14.85546875" style="306" customWidth="1"/>
    <col min="35" max="35" width="18.5703125" style="306" customWidth="1"/>
    <col min="36" max="36" width="21" style="306" customWidth="1"/>
    <col min="37" max="16384" width="11.42578125" style="306"/>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30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0" x14ac:dyDescent="0.3">
      <c r="A4" s="342" t="s">
        <v>1</v>
      </c>
      <c r="B4" s="343"/>
      <c r="C4" s="534" t="s">
        <v>427</v>
      </c>
      <c r="D4" s="535"/>
      <c r="E4" s="535"/>
      <c r="F4" s="535"/>
      <c r="G4" s="535"/>
      <c r="H4" s="535"/>
      <c r="I4" s="535"/>
      <c r="J4" s="535"/>
      <c r="K4" s="535"/>
      <c r="L4" s="535"/>
      <c r="M4" s="535"/>
      <c r="N4" s="536"/>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30" x14ac:dyDescent="0.3">
      <c r="A5" s="342" t="s">
        <v>3</v>
      </c>
      <c r="B5" s="343"/>
      <c r="C5" s="531" t="s">
        <v>418</v>
      </c>
      <c r="D5" s="532"/>
      <c r="E5" s="532"/>
      <c r="F5" s="532"/>
      <c r="G5" s="532"/>
      <c r="H5" s="532"/>
      <c r="I5" s="532"/>
      <c r="J5" s="532"/>
      <c r="K5" s="532"/>
      <c r="L5" s="532"/>
      <c r="M5" s="532"/>
      <c r="N5" s="533"/>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30" x14ac:dyDescent="0.3">
      <c r="A6" s="342" t="s">
        <v>5</v>
      </c>
      <c r="B6" s="343"/>
      <c r="C6" s="531" t="s">
        <v>419</v>
      </c>
      <c r="D6" s="532"/>
      <c r="E6" s="532"/>
      <c r="F6" s="532"/>
      <c r="G6" s="532"/>
      <c r="H6" s="532"/>
      <c r="I6" s="532"/>
      <c r="J6" s="532"/>
      <c r="K6" s="532"/>
      <c r="L6" s="532"/>
      <c r="M6" s="532"/>
      <c r="N6" s="53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ht="27" x14ac:dyDescent="0.3">
      <c r="A7" s="671" t="s">
        <v>7</v>
      </c>
      <c r="B7" s="672"/>
      <c r="C7" s="672"/>
      <c r="D7" s="672"/>
      <c r="E7" s="672"/>
      <c r="F7" s="672"/>
      <c r="G7" s="673"/>
      <c r="H7" s="671" t="s">
        <v>8</v>
      </c>
      <c r="I7" s="672"/>
      <c r="J7" s="672"/>
      <c r="K7" s="672"/>
      <c r="L7" s="672"/>
      <c r="M7" s="672"/>
      <c r="N7" s="673"/>
      <c r="O7" s="671" t="s">
        <v>9</v>
      </c>
      <c r="P7" s="672"/>
      <c r="Q7" s="672"/>
      <c r="R7" s="672"/>
      <c r="S7" s="672"/>
      <c r="T7" s="672"/>
      <c r="U7" s="672"/>
      <c r="V7" s="672"/>
      <c r="W7" s="673"/>
      <c r="X7" s="671" t="s">
        <v>10</v>
      </c>
      <c r="Y7" s="672"/>
      <c r="Z7" s="672"/>
      <c r="AA7" s="672"/>
      <c r="AB7" s="672"/>
      <c r="AC7" s="672"/>
      <c r="AD7" s="673"/>
      <c r="AE7" s="671" t="s">
        <v>11</v>
      </c>
      <c r="AF7" s="672"/>
      <c r="AG7" s="672"/>
      <c r="AH7" s="672"/>
      <c r="AI7" s="672"/>
      <c r="AJ7" s="673"/>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27"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147.75"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144.75" x14ac:dyDescent="0.25">
      <c r="A10" s="444">
        <v>1</v>
      </c>
      <c r="B10" s="674" t="s">
        <v>68</v>
      </c>
      <c r="C10" s="676" t="s">
        <v>420</v>
      </c>
      <c r="D10" s="676" t="s">
        <v>421</v>
      </c>
      <c r="E10" s="678" t="s">
        <v>422</v>
      </c>
      <c r="F10" s="680" t="s">
        <v>49</v>
      </c>
      <c r="G10" s="689">
        <v>200</v>
      </c>
      <c r="H10" s="691" t="str">
        <f>IF(G10&lt;=0,"",IF(G10&lt;=2,"Muy Baja",IF(G10&lt;=24,"Baja",IF(G10&lt;=500,"Media",IF(G10&lt;=5000,"Alta","Muy Alta")))))</f>
        <v>Media</v>
      </c>
      <c r="I10" s="693">
        <f>IF(H10="","",IF(H10="Muy Baja",0.2,IF(H10="Baja",0.4,IF(H10="Media",0.6,IF(H10="Alta",0.8,IF(H10="Muy Alta",1,))))))</f>
        <v>0.6</v>
      </c>
      <c r="J10" s="695" t="s">
        <v>72</v>
      </c>
      <c r="K10" s="697" t="str">
        <f>IF(NOT(ISERROR(MATCH(J10,'[8]Tabla Impacto'!$B$221:$B$223,0))),'[8]Tabla Impacto'!$F$223&amp;"Por favor no seleccionar los criterios de impacto(Afectación Económica o presupuestal y Pérdida Reputacional)",J10)</f>
        <v xml:space="preserve">     El riesgo afecta la imagen de la entidad con algunos usuarios de relevancia frente al logro de los objetivos</v>
      </c>
      <c r="L10" s="699" t="str">
        <f>IF(OR(K10='[8]Tabla Impacto'!$C$11,K10='[8]Tabla Impacto'!$D$11),"Leve",IF(OR(K10='[8]Tabla Impacto'!$C$12,K10='[8]Tabla Impacto'!$D$12),"Menor",IF(OR(K10='[8]Tabla Impacto'!$C$13,K10='[8]Tabla Impacto'!$D$13),"Moderado",IF(OR(K10='[8]Tabla Impacto'!$C$14,K10='[8]Tabla Impacto'!$D$14),"Mayor",IF(OR(K10='[8]Tabla Impacto'!$C$15,K10='[8]Tabla Impacto'!$D$15),"Catastrófico","")))))</f>
        <v>Moderado</v>
      </c>
      <c r="M10" s="682">
        <f>IF(L10="","",IF(L10="Leve",0.2,IF(L10="Menor",0.4,IF(L10="Moderado",0.6,IF(L10="Mayor",0.8,IF(L10="Catastrófico",1,))))))</f>
        <v>0.6</v>
      </c>
      <c r="N10" s="68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322">
        <v>1</v>
      </c>
      <c r="P10" s="323" t="s">
        <v>423</v>
      </c>
      <c r="Q10" s="324" t="str">
        <f>IF(OR(R10="Preventivo",R10="Detectivo"),"Probabilidad",IF(R10="Correctivo","Impacto",""))</f>
        <v>Probabilidad</v>
      </c>
      <c r="R10" s="325" t="s">
        <v>52</v>
      </c>
      <c r="S10" s="325" t="s">
        <v>53</v>
      </c>
      <c r="T10" s="326" t="str">
        <f>IF(AND(R10="Preventivo",S10="Automático"),"50%",IF(AND(R10="Preventivo",S10="Manual"),"40%",IF(AND(R10="Detectivo",S10="Automático"),"40%",IF(AND(R10="Detectivo",S10="Manual"),"30%",IF(AND(R10="Correctivo",S10="Automático"),"35%",IF(AND(R10="Correctivo",S10="Manual"),"25%",""))))))</f>
        <v>40%</v>
      </c>
      <c r="U10" s="325" t="s">
        <v>54</v>
      </c>
      <c r="V10" s="325" t="s">
        <v>55</v>
      </c>
      <c r="W10" s="325" t="s">
        <v>56</v>
      </c>
      <c r="X10" s="327">
        <f>IFERROR(IF(Q10="Probabilidad",(I10-(+I10*T10)),IF(Q10="Impacto",I10,"")),"")</f>
        <v>0.36</v>
      </c>
      <c r="Y10" s="328" t="str">
        <f>IFERROR(IF(X10="","",IF(X10&lt;=0.2,"Muy Baja",IF(X10&lt;=0.4,"Baja",IF(X10&lt;=0.6,"Media",IF(X10&lt;=0.8,"Alta","Muy Alta"))))),"")</f>
        <v>Baja</v>
      </c>
      <c r="Z10" s="329">
        <f>+X10</f>
        <v>0.36</v>
      </c>
      <c r="AA10" s="328" t="str">
        <f>IFERROR(IF(AB10="","",IF(AB10&lt;=0.2,"Leve",IF(AB10&lt;=0.4,"Menor",IF(AB10&lt;=0.6,"Moderado",IF(AB10&lt;=0.8,"Mayor","Catastrófico"))))),"")</f>
        <v>Moderado</v>
      </c>
      <c r="AB10" s="330">
        <f>IFERROR(IF(Q10="Impacto",(M10-(+M10*T10)),IF(Q10="Probabilidad",M10,"")),"")</f>
        <v>0.6</v>
      </c>
      <c r="AC10" s="331"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32" t="s">
        <v>142</v>
      </c>
      <c r="AE10" s="52"/>
      <c r="AF10" s="53"/>
      <c r="AG10" s="54"/>
      <c r="AH10" s="54"/>
      <c r="AI10" s="52"/>
      <c r="AJ10" s="53"/>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44.75" x14ac:dyDescent="0.3">
      <c r="A11" s="445"/>
      <c r="B11" s="675"/>
      <c r="C11" s="677"/>
      <c r="D11" s="677"/>
      <c r="E11" s="679"/>
      <c r="F11" s="681"/>
      <c r="G11" s="690"/>
      <c r="H11" s="692"/>
      <c r="I11" s="694"/>
      <c r="J11" s="696"/>
      <c r="K11" s="698">
        <f ca="1">IF(NOT(ISERROR(MATCH(J11,_xlfn.ANCHORARRAY(#REF!),0))),#REF!&amp;"Por favor no seleccionar los criterios de impacto",J11)</f>
        <v>0</v>
      </c>
      <c r="L11" s="700"/>
      <c r="M11" s="683"/>
      <c r="N11" s="685"/>
      <c r="O11" s="322">
        <v>2</v>
      </c>
      <c r="P11" s="323" t="s">
        <v>424</v>
      </c>
      <c r="Q11" s="324" t="str">
        <f>IF(OR(R11="Preventivo",R11="Detectivo"),"Probabilidad",IF(R11="Correctivo","Impacto",""))</f>
        <v>Probabilidad</v>
      </c>
      <c r="R11" s="325" t="s">
        <v>52</v>
      </c>
      <c r="S11" s="325" t="s">
        <v>53</v>
      </c>
      <c r="T11" s="326" t="str">
        <f t="shared" ref="T11:T12" si="0">IF(AND(R11="Preventivo",S11="Automático"),"50%",IF(AND(R11="Preventivo",S11="Manual"),"40%",IF(AND(R11="Detectivo",S11="Automático"),"40%",IF(AND(R11="Detectivo",S11="Manual"),"30%",IF(AND(R11="Correctivo",S11="Automático"),"35%",IF(AND(R11="Correctivo",S11="Manual"),"25%",""))))))</f>
        <v>40%</v>
      </c>
      <c r="U11" s="325" t="s">
        <v>54</v>
      </c>
      <c r="V11" s="325" t="s">
        <v>55</v>
      </c>
      <c r="W11" s="325" t="s">
        <v>56</v>
      </c>
      <c r="X11" s="327">
        <f>IFERROR(IF(AND(Q10="Probabilidad",Q11="Probabilidad"),(Z10-(+Z10*T11)),IF(Q11="Probabilidad",(I10-(+I10*T11)),IF(Q11="Impacto",Z10,""))),"")</f>
        <v>0.216</v>
      </c>
      <c r="Y11" s="328" t="str">
        <f t="shared" ref="Y11" si="1">IFERROR(IF(X11="","",IF(X11&lt;=0.2,"Muy Baja",IF(X11&lt;=0.4,"Baja",IF(X11&lt;=0.6,"Media",IF(X11&lt;=0.8,"Alta","Muy Alta"))))),"")</f>
        <v>Baja</v>
      </c>
      <c r="Z11" s="329">
        <f t="shared" ref="Z11" si="2">+X11</f>
        <v>0.216</v>
      </c>
      <c r="AA11" s="328" t="str">
        <f t="shared" ref="AA11" si="3">IFERROR(IF(AB11="","",IF(AB11&lt;=0.2,"Leve",IF(AB11&lt;=0.4,"Menor",IF(AB11&lt;=0.6,"Moderado",IF(AB11&lt;=0.8,"Mayor","Catastrófico"))))),"")</f>
        <v>Moderado</v>
      </c>
      <c r="AB11" s="330">
        <f>IFERROR(IF(AND(Q10="Impacto",Q11="Impacto"),(AB10-(+AB10*T11)),IF(Q11="Impacto",(M10-(+M10*T11)),IF(Q11="Probabilidad",AB10,""))),"")</f>
        <v>0.6</v>
      </c>
      <c r="AC11" s="331" t="str">
        <f t="shared" ref="AC1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332" t="s">
        <v>142</v>
      </c>
      <c r="AE11" s="52"/>
      <c r="AF11" s="53"/>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144.75" x14ac:dyDescent="0.3">
      <c r="A12" s="445"/>
      <c r="B12" s="675"/>
      <c r="C12" s="677"/>
      <c r="D12" s="677"/>
      <c r="E12" s="679"/>
      <c r="F12" s="681"/>
      <c r="G12" s="690"/>
      <c r="H12" s="692"/>
      <c r="I12" s="694"/>
      <c r="J12" s="696"/>
      <c r="K12" s="698">
        <f ca="1">IF(NOT(ISERROR(MATCH(J12,_xlfn.ANCHORARRAY(#REF!),0))),#REF!&amp;"Por favor no seleccionar los criterios de impacto",J12)</f>
        <v>0</v>
      </c>
      <c r="L12" s="700"/>
      <c r="M12" s="683"/>
      <c r="N12" s="685"/>
      <c r="O12" s="322">
        <v>3</v>
      </c>
      <c r="P12" s="323" t="s">
        <v>425</v>
      </c>
      <c r="Q12" s="324" t="str">
        <f t="shared" ref="Q12" si="5">IF(OR(R12="Preventivo",R12="Detectivo"),"Probabilidad",IF(R12="Correctivo","Impacto",""))</f>
        <v>Probabilidad</v>
      </c>
      <c r="R12" s="325" t="s">
        <v>52</v>
      </c>
      <c r="S12" s="325" t="s">
        <v>53</v>
      </c>
      <c r="T12" s="326" t="str">
        <f t="shared" si="0"/>
        <v>40%</v>
      </c>
      <c r="U12" s="325" t="s">
        <v>54</v>
      </c>
      <c r="V12" s="325" t="s">
        <v>55</v>
      </c>
      <c r="W12" s="325" t="s">
        <v>56</v>
      </c>
      <c r="X12" s="327">
        <f>IFERROR(IF(AND(Q11="Probabilidad",Q12="Probabilidad"),(Z11-(+Z11*T12)),IF(Q12="Probabilidad",(I11-(+I11*T12)),IF(Q12="Impacto",Z11,""))),"")</f>
        <v>0.12959999999999999</v>
      </c>
      <c r="Y12" s="328" t="str">
        <f>IFERROR(IF(X12="","",IF(X12&lt;=0.2,"Muy Baja",IF(X12&lt;=0.4,"Baja",IF(X12&lt;=0.6,"Media",IF(X12&lt;=0.8,"Alta","Muy Alta"))))),"")</f>
        <v>Muy Baja</v>
      </c>
      <c r="Z12" s="329">
        <f>+X12</f>
        <v>0.12959999999999999</v>
      </c>
      <c r="AA12" s="328" t="str">
        <f>IFERROR(IF(AB12="","",IF(AB12&lt;=0.2,"Leve",IF(AB12&lt;=0.4,"Menor",IF(AB12&lt;=0.6,"Moderado",IF(AB12&lt;=0.8,"Mayor","Catastrófico"))))),"")</f>
        <v>Leve</v>
      </c>
      <c r="AB12" s="330">
        <f>IFERROR(IF(Q12="Impacto",(M12-(+M12*T12)),IF(Q12="Probabilidad",M12,"")),"")</f>
        <v>0</v>
      </c>
      <c r="AC12" s="33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332" t="s">
        <v>142</v>
      </c>
      <c r="AE12" s="52"/>
      <c r="AF12" s="53"/>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30" x14ac:dyDescent="0.3">
      <c r="A13" s="37"/>
      <c r="B13" s="686" t="s">
        <v>426</v>
      </c>
      <c r="C13" s="687"/>
      <c r="D13" s="687"/>
      <c r="E13" s="687"/>
      <c r="F13" s="687"/>
      <c r="G13" s="687"/>
      <c r="H13" s="687"/>
      <c r="I13" s="687"/>
      <c r="J13" s="687"/>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688"/>
    </row>
    <row r="15" spans="1:68" ht="27" x14ac:dyDescent="0.3">
      <c r="A15" s="306"/>
      <c r="B15" s="333" t="s">
        <v>129</v>
      </c>
      <c r="C15" s="306"/>
      <c r="D15" s="306"/>
      <c r="F15" s="306"/>
    </row>
  </sheetData>
  <mergeCells count="59">
    <mergeCell ref="B13:AJ13"/>
    <mergeCell ref="G10:G12"/>
    <mergeCell ref="H10:H12"/>
    <mergeCell ref="I10:I12"/>
    <mergeCell ref="J10:J12"/>
    <mergeCell ref="K10:K12"/>
    <mergeCell ref="L10:L12"/>
    <mergeCell ref="AJ8:AJ9"/>
    <mergeCell ref="A10:A12"/>
    <mergeCell ref="B10:B12"/>
    <mergeCell ref="C10:C12"/>
    <mergeCell ref="D10:D12"/>
    <mergeCell ref="E10:E12"/>
    <mergeCell ref="F10:F12"/>
    <mergeCell ref="AA8:AA9"/>
    <mergeCell ref="AB8:AB9"/>
    <mergeCell ref="AC8:AC9"/>
    <mergeCell ref="AD8:AD9"/>
    <mergeCell ref="AE8:AE9"/>
    <mergeCell ref="AF8:AF9"/>
    <mergeCell ref="M10:M12"/>
    <mergeCell ref="N10:N12"/>
    <mergeCell ref="X8:X9"/>
    <mergeCell ref="Y8:Y9"/>
    <mergeCell ref="AG8:AG9"/>
    <mergeCell ref="AH8:AH9"/>
    <mergeCell ref="AI8:AI9"/>
    <mergeCell ref="N8:N9"/>
    <mergeCell ref="O8:O9"/>
    <mergeCell ref="P8:P9"/>
    <mergeCell ref="Q8:Q9"/>
    <mergeCell ref="R8:W8"/>
    <mergeCell ref="AE7:AJ7"/>
    <mergeCell ref="A8:A9"/>
    <mergeCell ref="B8:B9"/>
    <mergeCell ref="C8:C9"/>
    <mergeCell ref="D8:D9"/>
    <mergeCell ref="E8:E9"/>
    <mergeCell ref="F8:F9"/>
    <mergeCell ref="G8:G9"/>
    <mergeCell ref="H8:H9"/>
    <mergeCell ref="I8:I9"/>
    <mergeCell ref="X7:AD7"/>
    <mergeCell ref="Z8:Z9"/>
    <mergeCell ref="J8:J9"/>
    <mergeCell ref="K8:K9"/>
    <mergeCell ref="L8:L9"/>
    <mergeCell ref="M8:M9"/>
    <mergeCell ref="A6:B6"/>
    <mergeCell ref="C6:N6"/>
    <mergeCell ref="A7:G7"/>
    <mergeCell ref="H7:N7"/>
    <mergeCell ref="O7:W7"/>
    <mergeCell ref="A1:AJ2"/>
    <mergeCell ref="A4:B4"/>
    <mergeCell ref="C4:N4"/>
    <mergeCell ref="O4:Q4"/>
    <mergeCell ref="A5:B5"/>
    <mergeCell ref="C5:N5"/>
  </mergeCells>
  <conditionalFormatting sqref="H10 Y10:Y12">
    <cfRule type="cellIs" dxfId="1319" priority="11" operator="equal">
      <formula>"Muy Alta"</formula>
    </cfRule>
    <cfRule type="cellIs" dxfId="1318" priority="12" operator="equal">
      <formula>"Alta"</formula>
    </cfRule>
    <cfRule type="cellIs" dxfId="1317" priority="13" operator="equal">
      <formula>"Media"</formula>
    </cfRule>
    <cfRule type="cellIs" dxfId="1316" priority="14" operator="equal">
      <formula>"Baja"</formula>
    </cfRule>
    <cfRule type="cellIs" dxfId="1315" priority="15" operator="equal">
      <formula>"Muy Baja"</formula>
    </cfRule>
  </conditionalFormatting>
  <conditionalFormatting sqref="L10 AA10:AA12">
    <cfRule type="cellIs" dxfId="1314" priority="6" operator="equal">
      <formula>"Catastrófico"</formula>
    </cfRule>
    <cfRule type="cellIs" dxfId="1313" priority="7" operator="equal">
      <formula>"Mayor"</formula>
    </cfRule>
    <cfRule type="cellIs" dxfId="1312" priority="8" operator="equal">
      <formula>"Moderado"</formula>
    </cfRule>
    <cfRule type="cellIs" dxfId="1311" priority="9" operator="equal">
      <formula>"Menor"</formula>
    </cfRule>
    <cfRule type="cellIs" dxfId="1310" priority="10" operator="equal">
      <formula>"Leve"</formula>
    </cfRule>
  </conditionalFormatting>
  <conditionalFormatting sqref="N10 AC10:AC12">
    <cfRule type="cellIs" dxfId="1309" priority="2" operator="equal">
      <formula>"Extremo"</formula>
    </cfRule>
    <cfRule type="cellIs" dxfId="1308" priority="3" operator="equal">
      <formula>"Alto"</formula>
    </cfRule>
    <cfRule type="cellIs" dxfId="1307" priority="4" operator="equal">
      <formula>"Moderado"</formula>
    </cfRule>
    <cfRule type="cellIs" dxfId="1306" priority="5" operator="equal">
      <formula>"Bajo"</formula>
    </cfRule>
  </conditionalFormatting>
  <conditionalFormatting sqref="K10:K12">
    <cfRule type="containsText" dxfId="1305" priority="1" operator="containsText" text="❌">
      <formula>NOT(ISERROR(SEARCH("❌",K10)))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Tratamiento'!#REF!),ISBLANK(AD10),ISTEXT(AD10))</xm:f>
          </x14:formula1>
          <xm:sqref>AF10:AF12</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Tratamiento'!#REF!),ISBLANK(AD10),ISTEXT(AD10))</xm:f>
          </x14:formula1>
          <xm:sqref>AE10:AE12</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Tratamiento'!#REF!),ISBLANK(AD10),ISTEXT(AD10))</xm:f>
          </x14:formula1>
          <xm:sqref>AG10:AG12</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Tratamiento'!#REF!),ISBLANK(AD10),ISTEXT(AD10))</xm:f>
          </x14:formula1>
          <xm:sqref>AI10:AI12</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Tratamiento'!#REF!,AD10='F:\ESCRITORIO\respaldo\anticorrupción\2023\mapas de riesgos por procesos\para publicar 2023\[1. Matriz_mapa_riesgos_final_agosto 2022 TURISMO.xlsx]Opciones Tratamiento'!#REF!),ISBLANK(AD10),ISTEXT(AD10))</xm:f>
          </x14:formula1>
          <xm:sqref>AH10:AH12</xm:sqref>
        </x14:dataValidation>
        <x14:dataValidation type="list" allowBlank="1" showInputMessage="1" showErrorMessage="1">
          <x14:formula1>
            <xm:f>'F:\ESCRITORIO\respaldo\anticorrupción\2023\mapas de riesgos por procesos\para publicar 2023\[1. Matriz_mapa_riesgos_final_agosto 2022 TURISMO.xlsx]Tabla Impacto'!#REF!</xm:f>
          </x14:formula1>
          <xm:sqref>J10:J12</xm:sqref>
        </x14:dataValidation>
        <x14:dataValidation type="list" allowBlank="1" showInputMessage="1" showErrorMessage="1">
          <x14:formula1>
            <xm:f>'F:\ESCRITORIO\respaldo\anticorrupción\2023\mapas de riesgos por procesos\para publicar 2023\[1. Matriz_mapa_riesgos_final_agosto 2022 TURISMO.xlsx]Opciones Tratamiento'!#REF!</xm:f>
          </x14:formula1>
          <xm:sqref>AD10:AD12</xm:sqref>
        </x14:dataValidation>
        <x14:dataValidation type="list" allowBlank="1" showInputMessage="1" showErrorMessage="1">
          <x14:formula1>
            <xm:f>'F:\ESCRITORIO\respaldo\anticorrupción\2023\mapas de riesgos por procesos\para publicar 2023\[1. Matriz_mapa_riesgos_final_agosto 2022 TURISMO.xlsx]Opciones Tratamiento'!#REF!</xm:f>
          </x14:formula1>
          <xm:sqref>B10:B12</xm:sqref>
        </x14:dataValidation>
        <x14:dataValidation type="list" allowBlank="1" showInputMessage="1" showErrorMessage="1">
          <x14:formula1>
            <xm:f>'F:\ESCRITORIO\respaldo\anticorrupción\2023\mapas de riesgos por procesos\para publicar 2023\[1. Matriz_mapa_riesgos_final_agosto 2022 TURISMO.xlsx]Opciones Tratamiento'!#REF!</xm:f>
          </x14:formula1>
          <xm:sqref>F10:F12</xm:sqref>
        </x14:dataValidation>
        <x14:dataValidation type="list" allowBlank="1" showInputMessage="1" showErrorMessage="1">
          <x14:formula1>
            <xm:f>'F:\ESCRITORIO\respaldo\anticorrupción\2023\mapas de riesgos por procesos\para publicar 2023\[1. Matriz_mapa_riesgos_final_agosto 2022 TURISMO.xlsx]Tabla Valoración controles'!#REF!</xm:f>
          </x14:formula1>
          <xm:sqref>W10:W12</xm:sqref>
        </x14:dataValidation>
        <x14:dataValidation type="list" allowBlank="1" showInputMessage="1" showErrorMessage="1">
          <x14:formula1>
            <xm:f>'F:\ESCRITORIO\respaldo\anticorrupción\2023\mapas de riesgos por procesos\para publicar 2023\[1. Matriz_mapa_riesgos_final_agosto 2022 TURISMO.xlsx]Tabla Valoración controles'!#REF!</xm:f>
          </x14:formula1>
          <xm:sqref>V10:V12</xm:sqref>
        </x14:dataValidation>
        <x14:dataValidation type="list" allowBlank="1" showInputMessage="1" showErrorMessage="1">
          <x14:formula1>
            <xm:f>'F:\ESCRITORIO\respaldo\anticorrupción\2023\mapas de riesgos por procesos\para publicar 2023\[1. Matriz_mapa_riesgos_final_agosto 2022 TURISMO.xlsx]Tabla Valoración controles'!#REF!</xm:f>
          </x14:formula1>
          <xm:sqref>U10:U12</xm:sqref>
        </x14:dataValidation>
        <x14:dataValidation type="list" allowBlank="1" showInputMessage="1" showErrorMessage="1">
          <x14:formula1>
            <xm:f>'F:\ESCRITORIO\respaldo\anticorrupción\2023\mapas de riesgos por procesos\para publicar 2023\[1. Matriz_mapa_riesgos_final_agosto 2022 TURISMO.xlsx]Tabla Valoración controles'!#REF!</xm:f>
          </x14:formula1>
          <xm:sqref>S10:S12</xm:sqref>
        </x14:dataValidation>
        <x14:dataValidation type="list" allowBlank="1" showInputMessage="1" showErrorMessage="1">
          <x14:formula1>
            <xm:f>'F:\ESCRITORIO\respaldo\anticorrupción\2023\mapas de riesgos por procesos\para publicar 2023\[1. Matriz_mapa_riesgos_final_agosto 2022 TURISMO.xlsx]Tabla Valoración controles'!#REF!</xm:f>
          </x14:formula1>
          <xm:sqref>R10:R12</xm:sqref>
        </x14:dataValidation>
        <x14:dataValidation type="list" allowBlank="1" showInputMessage="1" showErrorMessage="1">
          <x14:formula1>
            <xm:f>'F:\ESCRITORIO\respaldo\anticorrupción\2023\mapas de riesgos por procesos\para publicar 2023\[1. Matriz_mapa_riesgos_final_agosto 2022 TURISMO.xlsx]Opciones Tratamiento'!#REF!</xm:f>
          </x14:formula1>
          <xm:sqref>AJ10:AJ12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1"/>
  <sheetViews>
    <sheetView workbookViewId="0">
      <selection activeCell="B8" sqref="B8:B9"/>
    </sheetView>
  </sheetViews>
  <sheetFormatPr baseColWidth="10" defaultColWidth="11.42578125" defaultRowHeight="16.5" x14ac:dyDescent="0.3"/>
  <cols>
    <col min="1" max="1" width="4" style="305" bestFit="1" customWidth="1"/>
    <col min="2" max="2" width="67.85546875" style="305" customWidth="1"/>
    <col min="3" max="4" width="34.7109375" style="305" customWidth="1"/>
    <col min="5" max="5" width="115.85546875" style="306" customWidth="1"/>
    <col min="6" max="6" width="55.5703125" style="307" customWidth="1"/>
    <col min="7" max="7" width="34.42578125" style="306" customWidth="1"/>
    <col min="8" max="8" width="30.5703125" style="306" customWidth="1"/>
    <col min="9" max="9" width="28.42578125" style="306" customWidth="1"/>
    <col min="10" max="10" width="27.28515625" style="306" bestFit="1" customWidth="1"/>
    <col min="11" max="11" width="30.5703125" style="306" hidden="1" customWidth="1"/>
    <col min="12" max="14" width="30.28515625" style="306" customWidth="1"/>
    <col min="15" max="15" width="5.85546875" style="306" customWidth="1"/>
    <col min="16" max="16" width="110.85546875" style="306" customWidth="1"/>
    <col min="17" max="17" width="32.140625" style="306" customWidth="1"/>
    <col min="18" max="18" width="6.85546875" style="306" customWidth="1"/>
    <col min="19" max="19" width="5" style="306" customWidth="1"/>
    <col min="20" max="20" width="10" style="306" bestFit="1" customWidth="1"/>
    <col min="21" max="23" width="11.140625" style="306" bestFit="1" customWidth="1"/>
    <col min="24" max="24" width="18.42578125" style="306" customWidth="1"/>
    <col min="25" max="25" width="8.7109375" style="306" customWidth="1"/>
    <col min="26" max="26" width="10.42578125" style="306" customWidth="1"/>
    <col min="27" max="27" width="18.85546875" style="306" customWidth="1"/>
    <col min="28" max="28" width="21.85546875" style="306" customWidth="1"/>
    <col min="29" max="29" width="8.42578125" style="306" customWidth="1"/>
    <col min="30" max="30" width="12.5703125" style="306" customWidth="1"/>
    <col min="31" max="31" width="36.7109375" style="306" customWidth="1"/>
    <col min="32" max="32" width="18.85546875" style="306" customWidth="1"/>
    <col min="33" max="33" width="16.85546875" style="306" customWidth="1"/>
    <col min="34" max="34" width="14.85546875" style="306" customWidth="1"/>
    <col min="35" max="35" width="18.5703125" style="306" customWidth="1"/>
    <col min="36" max="36" width="21" style="306" customWidth="1"/>
    <col min="37" max="16384" width="11.42578125" style="306"/>
  </cols>
  <sheetData>
    <row r="1" spans="1:68" ht="16.5" customHeight="1" x14ac:dyDescent="0.3">
      <c r="A1" s="350" t="s">
        <v>0</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24" customHeight="1" x14ac:dyDescent="0.3">
      <c r="A2" s="353"/>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3">
      <c r="A3" s="3"/>
      <c r="B3" s="304"/>
      <c r="C3" s="3"/>
      <c r="D3" s="3"/>
      <c r="E3" s="1"/>
      <c r="F3" s="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9.75" customHeight="1" x14ac:dyDescent="0.3">
      <c r="A4" s="342" t="s">
        <v>1</v>
      </c>
      <c r="B4" s="343"/>
      <c r="C4" s="534" t="s">
        <v>428</v>
      </c>
      <c r="D4" s="535"/>
      <c r="E4" s="535"/>
      <c r="F4" s="535"/>
      <c r="G4" s="535"/>
      <c r="H4" s="535"/>
      <c r="I4" s="535"/>
      <c r="J4" s="535"/>
      <c r="K4" s="535"/>
      <c r="L4" s="535"/>
      <c r="M4" s="535"/>
      <c r="N4" s="536"/>
      <c r="O4" s="537"/>
      <c r="P4" s="537"/>
      <c r="Q4" s="537"/>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ht="93.75" customHeight="1" x14ac:dyDescent="0.3">
      <c r="A5" s="342" t="s">
        <v>3</v>
      </c>
      <c r="B5" s="343"/>
      <c r="C5" s="428" t="s">
        <v>429</v>
      </c>
      <c r="D5" s="429"/>
      <c r="E5" s="429"/>
      <c r="F5" s="429"/>
      <c r="G5" s="429"/>
      <c r="H5" s="429"/>
      <c r="I5" s="429"/>
      <c r="J5" s="429"/>
      <c r="K5" s="429"/>
      <c r="L5" s="429"/>
      <c r="M5" s="429"/>
      <c r="N5" s="430"/>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49.5" customHeight="1" x14ac:dyDescent="0.3">
      <c r="A6" s="342" t="s">
        <v>5</v>
      </c>
      <c r="B6" s="343"/>
      <c r="C6" s="531" t="s">
        <v>430</v>
      </c>
      <c r="D6" s="532"/>
      <c r="E6" s="532"/>
      <c r="F6" s="532"/>
      <c r="G6" s="532"/>
      <c r="H6" s="532"/>
      <c r="I6" s="532"/>
      <c r="J6" s="532"/>
      <c r="K6" s="532"/>
      <c r="L6" s="532"/>
      <c r="M6" s="532"/>
      <c r="N6" s="533"/>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3">
      <c r="A7" s="347" t="s">
        <v>7</v>
      </c>
      <c r="B7" s="348"/>
      <c r="C7" s="348"/>
      <c r="D7" s="348"/>
      <c r="E7" s="348"/>
      <c r="F7" s="348"/>
      <c r="G7" s="349"/>
      <c r="H7" s="347" t="s">
        <v>8</v>
      </c>
      <c r="I7" s="348"/>
      <c r="J7" s="348"/>
      <c r="K7" s="348"/>
      <c r="L7" s="348"/>
      <c r="M7" s="348"/>
      <c r="N7" s="349"/>
      <c r="O7" s="347" t="s">
        <v>9</v>
      </c>
      <c r="P7" s="348"/>
      <c r="Q7" s="348"/>
      <c r="R7" s="348"/>
      <c r="S7" s="348"/>
      <c r="T7" s="348"/>
      <c r="U7" s="348"/>
      <c r="V7" s="348"/>
      <c r="W7" s="349"/>
      <c r="X7" s="347" t="s">
        <v>10</v>
      </c>
      <c r="Y7" s="348"/>
      <c r="Z7" s="348"/>
      <c r="AA7" s="348"/>
      <c r="AB7" s="348"/>
      <c r="AC7" s="348"/>
      <c r="AD7" s="349"/>
      <c r="AE7" s="347" t="s">
        <v>11</v>
      </c>
      <c r="AF7" s="348"/>
      <c r="AG7" s="348"/>
      <c r="AH7" s="348"/>
      <c r="AI7" s="348"/>
      <c r="AJ7" s="349"/>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16.5" customHeight="1" x14ac:dyDescent="0.3">
      <c r="A8" s="360" t="s">
        <v>12</v>
      </c>
      <c r="B8" s="527" t="s">
        <v>13</v>
      </c>
      <c r="C8" s="519" t="s">
        <v>14</v>
      </c>
      <c r="D8" s="519" t="s">
        <v>15</v>
      </c>
      <c r="E8" s="528" t="s">
        <v>16</v>
      </c>
      <c r="F8" s="518" t="s">
        <v>17</v>
      </c>
      <c r="G8" s="519" t="s">
        <v>18</v>
      </c>
      <c r="H8" s="530" t="s">
        <v>19</v>
      </c>
      <c r="I8" s="524" t="s">
        <v>20</v>
      </c>
      <c r="J8" s="518" t="s">
        <v>21</v>
      </c>
      <c r="K8" s="518" t="s">
        <v>22</v>
      </c>
      <c r="L8" s="523" t="s">
        <v>23</v>
      </c>
      <c r="M8" s="524" t="s">
        <v>20</v>
      </c>
      <c r="N8" s="519" t="s">
        <v>24</v>
      </c>
      <c r="O8" s="525" t="s">
        <v>25</v>
      </c>
      <c r="P8" s="517" t="s">
        <v>26</v>
      </c>
      <c r="Q8" s="518" t="s">
        <v>27</v>
      </c>
      <c r="R8" s="517" t="s">
        <v>28</v>
      </c>
      <c r="S8" s="517"/>
      <c r="T8" s="517"/>
      <c r="U8" s="517"/>
      <c r="V8" s="517"/>
      <c r="W8" s="517"/>
      <c r="X8" s="516" t="s">
        <v>29</v>
      </c>
      <c r="Y8" s="516" t="s">
        <v>30</v>
      </c>
      <c r="Z8" s="516" t="s">
        <v>20</v>
      </c>
      <c r="AA8" s="516" t="s">
        <v>31</v>
      </c>
      <c r="AB8" s="516" t="s">
        <v>20</v>
      </c>
      <c r="AC8" s="516" t="s">
        <v>32</v>
      </c>
      <c r="AD8" s="525" t="s">
        <v>33</v>
      </c>
      <c r="AE8" s="517" t="s">
        <v>11</v>
      </c>
      <c r="AF8" s="517" t="s">
        <v>34</v>
      </c>
      <c r="AG8" s="517" t="s">
        <v>35</v>
      </c>
      <c r="AH8" s="517" t="s">
        <v>36</v>
      </c>
      <c r="AI8" s="517" t="s">
        <v>37</v>
      </c>
      <c r="AJ8" s="517" t="s">
        <v>38</v>
      </c>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1" customFormat="1" ht="94.5" customHeight="1" x14ac:dyDescent="0.25">
      <c r="A9" s="361"/>
      <c r="B9" s="527"/>
      <c r="C9" s="517"/>
      <c r="D9" s="517"/>
      <c r="E9" s="529"/>
      <c r="F9" s="519"/>
      <c r="G9" s="517"/>
      <c r="H9" s="519"/>
      <c r="I9" s="353"/>
      <c r="J9" s="519"/>
      <c r="K9" s="519"/>
      <c r="L9" s="353"/>
      <c r="M9" s="353"/>
      <c r="N9" s="517"/>
      <c r="O9" s="526"/>
      <c r="P9" s="517"/>
      <c r="Q9" s="519"/>
      <c r="R9" s="8" t="s">
        <v>39</v>
      </c>
      <c r="S9" s="8" t="s">
        <v>40</v>
      </c>
      <c r="T9" s="8" t="s">
        <v>41</v>
      </c>
      <c r="U9" s="9" t="s">
        <v>42</v>
      </c>
      <c r="V9" s="9" t="s">
        <v>43</v>
      </c>
      <c r="W9" s="9" t="s">
        <v>44</v>
      </c>
      <c r="X9" s="516"/>
      <c r="Y9" s="516"/>
      <c r="Z9" s="516"/>
      <c r="AA9" s="516"/>
      <c r="AB9" s="516"/>
      <c r="AC9" s="516"/>
      <c r="AD9" s="526"/>
      <c r="AE9" s="517"/>
      <c r="AF9" s="517"/>
      <c r="AG9" s="517"/>
      <c r="AH9" s="517"/>
      <c r="AI9" s="517"/>
      <c r="AJ9" s="517"/>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1:68" s="27" customFormat="1" ht="134.44999999999999" customHeight="1" x14ac:dyDescent="0.25">
      <c r="A10" s="444">
        <v>1</v>
      </c>
      <c r="B10" s="507" t="s">
        <v>132</v>
      </c>
      <c r="C10" s="510" t="s">
        <v>228</v>
      </c>
      <c r="D10" s="510" t="s">
        <v>431</v>
      </c>
      <c r="E10" s="513" t="s">
        <v>432</v>
      </c>
      <c r="F10" s="470" t="s">
        <v>49</v>
      </c>
      <c r="G10" s="498">
        <v>1</v>
      </c>
      <c r="H10" s="504" t="str">
        <f>IF(G10&lt;=0,"",IF(G10&lt;=2,"Muy Baja",IF(G10&lt;=24,"Baja",IF(G10&lt;=500,"Media",IF(G10&lt;=5000,"Alta","Muy Alta")))))</f>
        <v>Muy Baja</v>
      </c>
      <c r="I10" s="482">
        <f>IF(H10="","",IF(H10="Muy Baja",0.2,IF(H10="Baja",0.4,IF(H10="Media",0.6,IF(H10="Alta",0.8,IF(H10="Muy Alta",1,))))))</f>
        <v>0.2</v>
      </c>
      <c r="J10" s="501" t="s">
        <v>285</v>
      </c>
      <c r="K10" s="380" t="str">
        <f>IF(NOT(ISERROR(MATCH(J10,'[9]Tabla Impacto'!$B$221:$B$223,0))),'[9]Tabla Impacto'!$F$223&amp;"Por favor no seleccionar los criterios de impacto(Afectación Económica o presupuestal y Pérdida Reputacional)",J10)</f>
        <v>Pérdida Reputacional</v>
      </c>
      <c r="L10" s="504" t="str">
        <f>IF(OR(K10='[9]Tabla Impacto'!$C$11,K10='[9]Tabla Impacto'!$D$11),"Leve",IF(OR(K10='[9]Tabla Impacto'!$C$12,K10='[9]Tabla Impacto'!$D$12),"Menor",IF(OR(K10='[9]Tabla Impacto'!$C$13,K10='[9]Tabla Impacto'!$D$13),"Moderado",IF(OR(K10='[9]Tabla Impacto'!$C$14,K10='[9]Tabla Impacto'!$D$14),"Mayor",IF(OR(K10='[9]Tabla Impacto'!$C$15,K10='[9]Tabla Impacto'!$D$15),"Catastrófico","")))))</f>
        <v/>
      </c>
      <c r="M10" s="479" t="str">
        <f>IF(L10="","",IF(L10="Leve",0.2,IF(L10="Menor",0.4,IF(L10="Moderado",0.6,IF(L10="Mayor",0.8,IF(L10="Catastrófico",1,))))))</f>
        <v/>
      </c>
      <c r="N10" s="4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30">
        <v>1</v>
      </c>
      <c r="P10" s="41" t="s">
        <v>433</v>
      </c>
      <c r="Q10" s="42" t="str">
        <f>IF(OR(R10="Preventivo",R10="Detectivo"),"Probabilidad",IF(R10="Correctivo","Impacto",""))</f>
        <v>Impacto</v>
      </c>
      <c r="R10" s="43" t="s">
        <v>139</v>
      </c>
      <c r="S10" s="43" t="s">
        <v>53</v>
      </c>
      <c r="T10" s="44" t="str">
        <f>IF(AND(R10="Preventivo",S10="Automático"),"50%",IF(AND(R10="Preventivo",S10="Manual"),"40%",IF(AND(R10="Detectivo",S10="Automático"),"40%",IF(AND(R10="Detectivo",S10="Manual"),"30%",IF(AND(R10="Correctivo",S10="Automático"),"35%",IF(AND(R10="Correctivo",S10="Manual"),"25%",""))))))</f>
        <v>25%</v>
      </c>
      <c r="U10" s="45" t="s">
        <v>54</v>
      </c>
      <c r="V10" s="45" t="s">
        <v>55</v>
      </c>
      <c r="W10" s="45" t="s">
        <v>56</v>
      </c>
      <c r="X10" s="46">
        <f>IFERROR(IF(Q10="Probabilidad",(I10-(+I10*T10)),IF(Q10="Impacto",I10,"")),"")</f>
        <v>0.2</v>
      </c>
      <c r="Y10" s="47" t="str">
        <f>IFERROR(IF(X10="","",IF(X10&lt;=0.2,"Muy Baja",IF(X10&lt;=0.4,"Baja",IF(X10&lt;=0.6,"Media",IF(X10&lt;=0.8,"Alta","Muy Alta"))))),"")</f>
        <v>Muy Baja</v>
      </c>
      <c r="Z10" s="48">
        <f>+X10</f>
        <v>0.2</v>
      </c>
      <c r="AA10" s="47" t="str">
        <f>IFERROR(IF(AB10="","",IF(AB10&lt;=0.2,"Leve",IF(AB10&lt;=0.4,"Menor",IF(AB10&lt;=0.6,"Moderado",IF(AB10&lt;=0.8,"Mayor","Catastrófico"))))),"")</f>
        <v/>
      </c>
      <c r="AB10" s="49" t="str">
        <f>IFERROR(IF(Q10="Impacto",(M10-(+M10*T10)),IF(Q10="Probabilidad",M10,"")),"")</f>
        <v/>
      </c>
      <c r="AC10" s="5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51"/>
      <c r="AE10" s="52" t="s">
        <v>434</v>
      </c>
      <c r="AF10" s="52" t="s">
        <v>435</v>
      </c>
      <c r="AG10" s="54" t="s">
        <v>436</v>
      </c>
      <c r="AH10" s="54" t="s">
        <v>437</v>
      </c>
      <c r="AI10" s="52" t="s">
        <v>438</v>
      </c>
      <c r="AJ10" s="53" t="s">
        <v>60</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66" customHeight="1" x14ac:dyDescent="0.3">
      <c r="A11" s="445"/>
      <c r="B11" s="508"/>
      <c r="C11" s="511"/>
      <c r="D11" s="511"/>
      <c r="E11" s="514"/>
      <c r="F11" s="471"/>
      <c r="G11" s="499"/>
      <c r="H11" s="505"/>
      <c r="I11" s="483"/>
      <c r="J11" s="502"/>
      <c r="K11" s="381">
        <f ca="1">IF(NOT(ISERROR(MATCH(J11,_xlfn.ANCHORARRAY(E21),0))),I23&amp;"Por favor no seleccionar los criterios de impacto",J11)</f>
        <v>0</v>
      </c>
      <c r="L11" s="505"/>
      <c r="M11" s="480"/>
      <c r="N11" s="489"/>
      <c r="O11" s="30">
        <v>2</v>
      </c>
      <c r="P11" s="41" t="s">
        <v>439</v>
      </c>
      <c r="Q11" s="42" t="str">
        <f>IF(OR(R11="Preventivo",R11="Detectivo"),"Probabilidad",IF(R11="Correctivo","Impacto",""))</f>
        <v>Impacto</v>
      </c>
      <c r="R11" s="334" t="s">
        <v>139</v>
      </c>
      <c r="S11" s="57" t="s">
        <v>53</v>
      </c>
      <c r="T11" s="58" t="str">
        <f t="shared" ref="T11:T14" si="0">IF(AND(R11="Preventivo",S11="Automático"),"50%",IF(AND(R11="Preventivo",S11="Manual"),"40%",IF(AND(R11="Detectivo",S11="Automático"),"40%",IF(AND(R11="Detectivo",S11="Manual"),"30%",IF(AND(R11="Correctivo",S11="Automático"),"35%",IF(AND(R11="Correctivo",S11="Manual"),"25%",""))))))</f>
        <v>25%</v>
      </c>
      <c r="U11" s="57" t="s">
        <v>79</v>
      </c>
      <c r="V11" s="57" t="s">
        <v>55</v>
      </c>
      <c r="W11" s="57" t="s">
        <v>56</v>
      </c>
      <c r="X11" s="46">
        <f>IFERROR(IF(AND(Q10="Probabilidad",Q11="Probabilidad"),(Z10-(+Z10*T11)),IF(Q11="Probabilidad",(I10-(+I10*T11)),IF(Q11="Impacto",Z10,""))),"")</f>
        <v>0.2</v>
      </c>
      <c r="Y11" s="47" t="str">
        <f t="shared" ref="Y11:Y68" si="1">IFERROR(IF(X11="","",IF(X11&lt;=0.2,"Muy Baja",IF(X11&lt;=0.4,"Baja",IF(X11&lt;=0.6,"Media",IF(X11&lt;=0.8,"Alta","Muy Alta"))))),"")</f>
        <v>Muy Baja</v>
      </c>
      <c r="Z11" s="48">
        <f t="shared" ref="Z11:Z14" si="2">+X11</f>
        <v>0.2</v>
      </c>
      <c r="AA11" s="47" t="str">
        <f t="shared" ref="AA11:AA68" si="3">IFERROR(IF(AB11="","",IF(AB11&lt;=0.2,"Leve",IF(AB11&lt;=0.4,"Menor",IF(AB11&lt;=0.6,"Moderado",IF(AB11&lt;=0.8,"Mayor","Catastrófico"))))),"")</f>
        <v/>
      </c>
      <c r="AB11" s="48" t="str">
        <f>IFERROR(IF(AND(Q10="Impacto",Q11="Impacto"),(AB10-(+AB10*T11)),IF(Q11="Impacto",(M10-(+M10*T11)),IF(Q11="Probabilidad",AB10,""))),"")</f>
        <v/>
      </c>
      <c r="AC11" s="50" t="str">
        <f t="shared" ref="AC11:AC14"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51" t="s">
        <v>142</v>
      </c>
      <c r="AE11" s="52"/>
      <c r="AF11" s="53"/>
      <c r="AG11" s="54"/>
      <c r="AH11" s="54"/>
      <c r="AI11" s="52"/>
      <c r="AJ11" s="53"/>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ht="33.6" customHeight="1" x14ac:dyDescent="0.3">
      <c r="A12" s="445"/>
      <c r="B12" s="508"/>
      <c r="C12" s="511"/>
      <c r="D12" s="511"/>
      <c r="E12" s="514"/>
      <c r="F12" s="471"/>
      <c r="G12" s="499"/>
      <c r="H12" s="505"/>
      <c r="I12" s="483"/>
      <c r="J12" s="502"/>
      <c r="K12" s="381">
        <f ca="1">IF(NOT(ISERROR(MATCH(J12,_xlfn.ANCHORARRAY(E23),0))),I25&amp;"Por favor no seleccionar los criterios de impacto",J12)</f>
        <v>0</v>
      </c>
      <c r="L12" s="505"/>
      <c r="M12" s="480"/>
      <c r="N12" s="489"/>
      <c r="O12" s="30">
        <v>4</v>
      </c>
      <c r="P12" s="41" t="s">
        <v>440</v>
      </c>
      <c r="Q12" s="60" t="str">
        <f t="shared" ref="Q12:Q14" si="5">IF(OR(R12="Preventivo",R12="Detectivo"),"Probabilidad",IF(R12="Correctivo","Impacto",""))</f>
        <v>Impacto</v>
      </c>
      <c r="R12" s="335" t="s">
        <v>139</v>
      </c>
      <c r="S12" s="57" t="s">
        <v>53</v>
      </c>
      <c r="T12" s="58" t="str">
        <f t="shared" si="0"/>
        <v>25%</v>
      </c>
      <c r="U12" s="57" t="s">
        <v>79</v>
      </c>
      <c r="V12" s="57" t="s">
        <v>55</v>
      </c>
      <c r="W12" s="57" t="s">
        <v>56</v>
      </c>
      <c r="X12" s="46" t="str">
        <f>IFERROR(IF(AND(#REF!="Probabilidad",Q12="Probabilidad"),(#REF!-(+#REF!*T12)),IF(AND(#REF!="Impacto",Q12="Probabilidad"),(Z11-(+Z11*T12)),IF(Q12="Impacto",#REF!,""))),"")</f>
        <v/>
      </c>
      <c r="Y12" s="61" t="str">
        <f t="shared" si="1"/>
        <v/>
      </c>
      <c r="Z12" s="62" t="str">
        <f t="shared" si="2"/>
        <v/>
      </c>
      <c r="AA12" s="61" t="str">
        <f t="shared" si="3"/>
        <v/>
      </c>
      <c r="AB12" s="62" t="str">
        <f>IFERROR(IF(AND(#REF!="Impacto",Q12="Impacto"),(#REF!-(+#REF!*T12)),IF(AND(#REF!="Probabilidad",Q12="Impacto"),(AB11-(+AB11*T12)),IF(Q12="Probabilidad",#REF!,""))),"")</f>
        <v/>
      </c>
      <c r="AC12" s="6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51" t="s">
        <v>142</v>
      </c>
      <c r="AE12" s="52"/>
      <c r="AF12" s="53"/>
      <c r="AG12" s="54"/>
      <c r="AH12" s="54"/>
      <c r="AI12" s="52"/>
      <c r="AJ12" s="53"/>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ht="116.45" customHeight="1" x14ac:dyDescent="0.3">
      <c r="A13" s="445"/>
      <c r="B13" s="508"/>
      <c r="C13" s="511"/>
      <c r="D13" s="511"/>
      <c r="E13" s="514"/>
      <c r="F13" s="471"/>
      <c r="G13" s="499"/>
      <c r="H13" s="505"/>
      <c r="I13" s="483"/>
      <c r="J13" s="502"/>
      <c r="K13" s="381">
        <f ca="1">IF(NOT(ISERROR(MATCH(J13,_xlfn.ANCHORARRAY(E24),0))),I26&amp;"Por favor no seleccionar los criterios de impacto",J13)</f>
        <v>0</v>
      </c>
      <c r="L13" s="505"/>
      <c r="M13" s="480"/>
      <c r="N13" s="489"/>
      <c r="O13" s="30">
        <v>5</v>
      </c>
      <c r="P13" s="41" t="s">
        <v>441</v>
      </c>
      <c r="Q13" s="60" t="str">
        <f t="shared" si="5"/>
        <v>Impacto</v>
      </c>
      <c r="R13" s="64" t="s">
        <v>139</v>
      </c>
      <c r="S13" s="57" t="s">
        <v>53</v>
      </c>
      <c r="T13" s="58" t="str">
        <f t="shared" si="0"/>
        <v>25%</v>
      </c>
      <c r="U13" s="57" t="s">
        <v>79</v>
      </c>
      <c r="V13" s="57" t="s">
        <v>55</v>
      </c>
      <c r="W13" s="57" t="s">
        <v>56</v>
      </c>
      <c r="X13" s="46" t="str">
        <f>IFERROR(IF(AND(Q12="Probabilidad",Q13="Probabilidad"),(Z12-(+Z12*T13)),IF(AND(Q12="Impacto",Q13="Probabilidad"),(#REF!-(+#REF!*T13)),IF(Q13="Impacto",Z12,""))),"")</f>
        <v/>
      </c>
      <c r="Y13" s="61" t="str">
        <f t="shared" si="1"/>
        <v/>
      </c>
      <c r="Z13" s="62" t="str">
        <f t="shared" si="2"/>
        <v/>
      </c>
      <c r="AA13" s="61" t="str">
        <f t="shared" si="3"/>
        <v/>
      </c>
      <c r="AB13" s="62" t="str">
        <f>IFERROR(IF(AND(Q12="Impacto",Q13="Impacto"),(AB12-(+AB12*T13)),IF(AND(Q12="Probabilidad",Q13="Impacto"),(#REF!-(+#REF!*T13)),IF(Q13="Probabilidad",AB12,""))),"")</f>
        <v/>
      </c>
      <c r="AC13" s="63" t="str">
        <f t="shared" si="4"/>
        <v/>
      </c>
      <c r="AD13" s="51"/>
      <c r="AE13" s="52"/>
      <c r="AF13" s="53"/>
      <c r="AG13" s="54"/>
      <c r="AH13" s="54"/>
      <c r="AI13" s="52"/>
      <c r="AJ13" s="53"/>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33.6" customHeight="1" x14ac:dyDescent="0.3">
      <c r="A14" s="447"/>
      <c r="B14" s="509"/>
      <c r="C14" s="512"/>
      <c r="D14" s="512"/>
      <c r="E14" s="515"/>
      <c r="F14" s="472"/>
      <c r="G14" s="500"/>
      <c r="H14" s="506"/>
      <c r="I14" s="484"/>
      <c r="J14" s="503"/>
      <c r="K14" s="382">
        <f ca="1">IF(NOT(ISERROR(MATCH(J14,_xlfn.ANCHORARRAY(E25),0))),I27&amp;"Por favor no seleccionar los criterios de impacto",J14)</f>
        <v>0</v>
      </c>
      <c r="L14" s="506"/>
      <c r="M14" s="481"/>
      <c r="N14" s="490"/>
      <c r="O14" s="30">
        <v>6</v>
      </c>
      <c r="P14" s="59"/>
      <c r="Q14" s="60" t="str">
        <f t="shared" si="5"/>
        <v/>
      </c>
      <c r="R14" s="57"/>
      <c r="S14" s="57"/>
      <c r="T14" s="58" t="str">
        <f t="shared" si="0"/>
        <v/>
      </c>
      <c r="U14" s="57"/>
      <c r="V14" s="57"/>
      <c r="W14" s="57"/>
      <c r="X14" s="46" t="str">
        <f t="shared" ref="X14" si="6">IFERROR(IF(AND(Q13="Probabilidad",Q14="Probabilidad"),(Z13-(+Z13*T14)),IF(AND(Q13="Impacto",Q14="Probabilidad"),(Z12-(+Z12*T14)),IF(Q14="Impacto",Z13,""))),"")</f>
        <v/>
      </c>
      <c r="Y14" s="61" t="str">
        <f t="shared" si="1"/>
        <v/>
      </c>
      <c r="Z14" s="62" t="str">
        <f t="shared" si="2"/>
        <v/>
      </c>
      <c r="AA14" s="61" t="str">
        <f t="shared" si="3"/>
        <v/>
      </c>
      <c r="AB14" s="62" t="str">
        <f t="shared" ref="AB14" si="7">IFERROR(IF(AND(Q13="Impacto",Q14="Impacto"),(AB13-(+AB13*T14)),IF(AND(Q13="Probabilidad",Q14="Impacto"),(AB12-(+AB12*T14)),IF(Q14="Probabilidad",AB13,""))),"")</f>
        <v/>
      </c>
      <c r="AC14" s="63" t="str">
        <f t="shared" si="4"/>
        <v/>
      </c>
      <c r="AD14" s="51"/>
      <c r="AE14" s="52"/>
      <c r="AF14" s="53"/>
      <c r="AG14" s="54"/>
      <c r="AH14" s="54"/>
      <c r="AI14" s="52"/>
      <c r="AJ14" s="53"/>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ht="165.95" customHeight="1" x14ac:dyDescent="0.3">
      <c r="A15" s="444">
        <v>2</v>
      </c>
      <c r="B15" s="470" t="s">
        <v>68</v>
      </c>
      <c r="C15" s="494" t="s">
        <v>231</v>
      </c>
      <c r="D15" s="494" t="s">
        <v>232</v>
      </c>
      <c r="E15" s="701" t="s">
        <v>442</v>
      </c>
      <c r="F15" s="510" t="s">
        <v>49</v>
      </c>
      <c r="G15" s="702">
        <v>160</v>
      </c>
      <c r="H15" s="705" t="str">
        <f>IF(G15&lt;=0,"",IF(G15&lt;=2,"Muy Baja",IF(G15&lt;=24,"Baja",IF(G15&lt;=500,"Media",IF(G15&lt;=5000,"Alta","Muy Alta")))))</f>
        <v>Media</v>
      </c>
      <c r="I15" s="449">
        <f>IF(H15="","",IF(H15="Muy Baja",0.2,IF(H15="Baja",0.4,IF(H15="Media",0.6,IF(H15="Alta",0.8,IF(H15="Muy Alta",1,))))))</f>
        <v>0.6</v>
      </c>
      <c r="J15" s="708" t="s">
        <v>137</v>
      </c>
      <c r="K15" s="482" t="str">
        <f>IF(NOT(ISERROR(MATCH(J15,'[9]Tabla Impacto'!$B$221:$B$223,0))),'[9]Tabla Impacto'!$F$223&amp;"Por favor no seleccionar los criterios de impacto(Afectación Económica o presupuestal y Pérdida Reputacional)",J15)</f>
        <v xml:space="preserve">     El riesgo afecta la imagen de alguna área de la organización</v>
      </c>
      <c r="L15" s="485" t="str">
        <f>IF(OR(K15='[9]Tabla Impacto'!$C$11,K15='[9]Tabla Impacto'!$D$11),"Leve",IF(OR(K15='[9]Tabla Impacto'!$C$12,K15='[9]Tabla Impacto'!$D$12),"Menor",IF(OR(K15='[9]Tabla Impacto'!$C$13,K15='[9]Tabla Impacto'!$D$13),"Moderado",IF(OR(K15='[9]Tabla Impacto'!$C$14,K15='[9]Tabla Impacto'!$D$14),"Mayor",IF(OR(K15='[9]Tabla Impacto'!$C$15,K15='[9]Tabla Impacto'!$D$15),"Catastrófico","")))))</f>
        <v>Leve</v>
      </c>
      <c r="M15" s="482">
        <f>IF(L15="","",IF(L15="Leve",0.2,IF(L15="Menor",0.4,IF(L15="Moderado",0.6,IF(L15="Mayor",0.8,IF(L15="Catastrófico",1,))))))</f>
        <v>0.2</v>
      </c>
      <c r="N15" s="520"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30">
        <v>1</v>
      </c>
      <c r="P15" s="41" t="s">
        <v>443</v>
      </c>
      <c r="Q15" s="60" t="str">
        <f>IF(OR(R15="Preventivo",R15="Detectivo"),"Probabilidad",IF(R15="Correctivo","Impacto",""))</f>
        <v>Impacto</v>
      </c>
      <c r="R15" s="64" t="s">
        <v>139</v>
      </c>
      <c r="S15" s="64" t="s">
        <v>53</v>
      </c>
      <c r="T15" s="65" t="str">
        <f>IF(AND(R15="Preventivo",S15="Automático"),"50%",IF(AND(R15="Preventivo",S15="Manual"),"40%",IF(AND(R15="Detectivo",S15="Automático"),"40%",IF(AND(R15="Detectivo",S15="Manual"),"30%",IF(AND(R15="Correctivo",S15="Automático"),"35%",IF(AND(R15="Correctivo",S15="Manual"),"25%",""))))))</f>
        <v>25%</v>
      </c>
      <c r="U15" s="64" t="s">
        <v>54</v>
      </c>
      <c r="V15" s="64" t="s">
        <v>141</v>
      </c>
      <c r="W15" s="64" t="s">
        <v>56</v>
      </c>
      <c r="X15" s="336">
        <f>IFERROR(IF(Q15="Probabilidad",(I15-(+I15*T15)),IF(Q15="Impacto",I15,"")),"")</f>
        <v>0.6</v>
      </c>
      <c r="Y15" s="66" t="str">
        <f>IFERROR(IF(X15="","",IF(X15&lt;=0.2,"Muy Baja",IF(X15&lt;=0.4,"Baja",IF(X15&lt;=0.6,"Media",IF(X15&lt;=0.8,"Alta","Muy Alta"))))),"")</f>
        <v>Media</v>
      </c>
      <c r="Z15" s="67">
        <f>+X15</f>
        <v>0.6</v>
      </c>
      <c r="AA15" s="66" t="str">
        <f>IFERROR(IF(AB15="","",IF(AB15&lt;=0.2,"Leve",IF(AB15&lt;=0.4,"Menor",IF(AB15&lt;=0.6,"Moderado",IF(AB15&lt;=0.8,"Mayor","Catastrófico"))))),"")</f>
        <v>Leve</v>
      </c>
      <c r="AB15" s="67">
        <f>IFERROR(IF(Q15="Impacto",(M15-(+M15*T15)),IF(Q15="Probabilidad",M15,"")),"")</f>
        <v>0.15000000000000002</v>
      </c>
      <c r="AC15" s="68"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51"/>
      <c r="AE15" s="315" t="s">
        <v>444</v>
      </c>
      <c r="AF15" s="209" t="s">
        <v>445</v>
      </c>
      <c r="AG15" s="337" t="s">
        <v>446</v>
      </c>
      <c r="AH15" s="316" t="s">
        <v>447</v>
      </c>
      <c r="AI15" s="52" t="s">
        <v>181</v>
      </c>
      <c r="AJ15" s="53" t="s">
        <v>60</v>
      </c>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ht="110.1" customHeight="1" x14ac:dyDescent="0.3">
      <c r="A16" s="445"/>
      <c r="B16" s="471"/>
      <c r="C16" s="495"/>
      <c r="D16" s="495"/>
      <c r="E16" s="474"/>
      <c r="F16" s="511"/>
      <c r="G16" s="703"/>
      <c r="H16" s="706"/>
      <c r="I16" s="450"/>
      <c r="J16" s="709"/>
      <c r="K16" s="483">
        <f ca="1">IF(NOT(ISERROR(MATCH(J16,_xlfn.ANCHORARRAY(E27),0))),I29&amp;"Por favor no seleccionar los criterios de impacto",J16)</f>
        <v>0</v>
      </c>
      <c r="L16" s="486"/>
      <c r="M16" s="483"/>
      <c r="N16" s="521"/>
      <c r="O16" s="30">
        <v>2</v>
      </c>
      <c r="P16" s="55" t="s">
        <v>448</v>
      </c>
      <c r="Q16" s="60" t="str">
        <f>IF(OR(R16="Preventivo",R16="Detectivo"),"Probabilidad",IF(R16="Correctivo","Impacto",""))</f>
        <v>Impacto</v>
      </c>
      <c r="R16" s="43" t="s">
        <v>139</v>
      </c>
      <c r="S16" s="43" t="s">
        <v>53</v>
      </c>
      <c r="T16" s="69" t="str">
        <f t="shared" ref="T16:T20" si="8">IF(AND(R16="Preventivo",S16="Automático"),"50%",IF(AND(R16="Preventivo",S16="Manual"),"40%",IF(AND(R16="Detectivo",S16="Automático"),"40%",IF(AND(R16="Detectivo",S16="Manual"),"30%",IF(AND(R16="Correctivo",S16="Automático"),"35%",IF(AND(R16="Correctivo",S16="Manual"),"25%",""))))))</f>
        <v>25%</v>
      </c>
      <c r="U16" s="64" t="s">
        <v>54</v>
      </c>
      <c r="V16" s="64" t="s">
        <v>141</v>
      </c>
      <c r="W16" s="64" t="s">
        <v>56</v>
      </c>
      <c r="X16" s="338">
        <f>IFERROR(IF(AND(Q15="Probabilidad",Q16="Probabilidad"),(Z15-(+Z15*T16)),IF(Q16="Probabilidad",(I15-(+I15*T16)),IF(Q16="Impacto",Z15,""))),"")</f>
        <v>0.6</v>
      </c>
      <c r="Y16" s="47" t="str">
        <f t="shared" si="1"/>
        <v>Media</v>
      </c>
      <c r="Z16" s="48">
        <f t="shared" ref="Z16:Z20" si="9">+X16</f>
        <v>0.6</v>
      </c>
      <c r="AA16" s="47" t="str">
        <f t="shared" si="3"/>
        <v>Leve</v>
      </c>
      <c r="AB16" s="48">
        <f>IFERROR(IF(AND(Q15="Impacto",Q16="Impacto"),(AB15-(+AB15*T16)),IF(Q16="Impacto",(M15-(+M15*T16)),IF(Q16="Probabilidad",AB15,""))),"")</f>
        <v>0.11250000000000002</v>
      </c>
      <c r="AC16" s="50" t="str">
        <f t="shared" ref="AC16:AC17" si="10">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1"/>
      <c r="AE16" s="209" t="s">
        <v>449</v>
      </c>
      <c r="AF16" s="339" t="s">
        <v>450</v>
      </c>
      <c r="AG16" s="340" t="s">
        <v>451</v>
      </c>
      <c r="AH16" s="341" t="s">
        <v>447</v>
      </c>
      <c r="AI16" s="52" t="s">
        <v>181</v>
      </c>
      <c r="AJ16" s="53" t="s">
        <v>60</v>
      </c>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68" ht="188.25" customHeight="1" x14ac:dyDescent="0.3">
      <c r="A17" s="445"/>
      <c r="B17" s="471"/>
      <c r="C17" s="495"/>
      <c r="D17" s="495"/>
      <c r="E17" s="474"/>
      <c r="F17" s="511"/>
      <c r="G17" s="703"/>
      <c r="H17" s="706"/>
      <c r="I17" s="450"/>
      <c r="J17" s="709"/>
      <c r="K17" s="483">
        <f ca="1">IF(NOT(ISERROR(MATCH(J17,_xlfn.ANCHORARRAY(E28),0))),I30&amp;"Por favor no seleccionar los criterios de impacto",J17)</f>
        <v>0</v>
      </c>
      <c r="L17" s="486"/>
      <c r="M17" s="483"/>
      <c r="N17" s="521"/>
      <c r="O17" s="30">
        <v>3</v>
      </c>
      <c r="P17" s="71"/>
      <c r="Q17" s="60" t="str">
        <f>IF(OR(R17="Preventivo",R17="Detectivo"),"Probabilidad",IF(R17="Correctivo","Impacto",""))</f>
        <v>Probabilidad</v>
      </c>
      <c r="R17" s="57" t="s">
        <v>52</v>
      </c>
      <c r="S17" s="57" t="s">
        <v>53</v>
      </c>
      <c r="T17" s="58" t="str">
        <f t="shared" si="8"/>
        <v>40%</v>
      </c>
      <c r="U17" s="57"/>
      <c r="V17" s="57"/>
      <c r="W17" s="57"/>
      <c r="X17" s="46">
        <f>IFERROR(IF(AND(Q16="Probabilidad",Q17="Probabilidad"),(Z16-(+Z16*T17)),IF(AND(Q16="Impacto",Q17="Probabilidad"),(Z15-(+Z15*T17)),IF(Q17="Impacto",Z16,""))),"")</f>
        <v>0.36</v>
      </c>
      <c r="Y17" s="61" t="str">
        <f t="shared" si="1"/>
        <v>Baja</v>
      </c>
      <c r="Z17" s="62">
        <f t="shared" si="9"/>
        <v>0.36</v>
      </c>
      <c r="AA17" s="61" t="str">
        <f t="shared" si="3"/>
        <v>Leve</v>
      </c>
      <c r="AB17" s="62">
        <f>IFERROR(IF(AND(Q16="Impacto",Q17="Impacto"),(AB16-(+AB16*T17)),IF(AND(Q16="Probabilidad",Q17="Impacto"),(AB15-(+AB15*T17)),IF(Q17="Probabilidad",AB16,""))),"")</f>
        <v>0.11250000000000002</v>
      </c>
      <c r="AC17" s="63" t="str">
        <f t="shared" si="10"/>
        <v>Bajo</v>
      </c>
      <c r="AD17" s="51" t="s">
        <v>150</v>
      </c>
      <c r="AE17" s="52"/>
      <c r="AF17" s="52"/>
      <c r="AG17" s="54"/>
      <c r="AH17" s="72"/>
      <c r="AI17" s="72"/>
      <c r="AJ17" s="53"/>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21.75" customHeight="1" x14ac:dyDescent="0.3">
      <c r="A18" s="445"/>
      <c r="B18" s="471"/>
      <c r="C18" s="495"/>
      <c r="D18" s="495"/>
      <c r="E18" s="474"/>
      <c r="F18" s="511"/>
      <c r="G18" s="703"/>
      <c r="H18" s="706"/>
      <c r="I18" s="450"/>
      <c r="J18" s="709"/>
      <c r="K18" s="483">
        <f ca="1">IF(NOT(ISERROR(MATCH(J18,_xlfn.ANCHORARRAY(E29),0))),I31&amp;"Por favor no seleccionar los criterios de impacto",J18)</f>
        <v>0</v>
      </c>
      <c r="L18" s="486"/>
      <c r="M18" s="483"/>
      <c r="N18" s="521"/>
      <c r="O18" s="30">
        <v>4</v>
      </c>
      <c r="P18" s="59"/>
      <c r="Q18" s="60" t="str">
        <f t="shared" ref="Q18:Q20" si="11">IF(OR(R18="Preventivo",R18="Detectivo"),"Probabilidad",IF(R18="Correctivo","Impacto",""))</f>
        <v/>
      </c>
      <c r="R18" s="57"/>
      <c r="S18" s="57"/>
      <c r="T18" s="58" t="str">
        <f t="shared" si="8"/>
        <v/>
      </c>
      <c r="U18" s="57"/>
      <c r="V18" s="57"/>
      <c r="W18" s="57"/>
      <c r="X18" s="46" t="str">
        <f t="shared" ref="X18:X20" si="12">IFERROR(IF(AND(Q17="Probabilidad",Q18="Probabilidad"),(Z17-(+Z17*T18)),IF(AND(Q17="Impacto",Q18="Probabilidad"),(Z16-(+Z16*T18)),IF(Q18="Impacto",Z17,""))),"")</f>
        <v/>
      </c>
      <c r="Y18" s="61" t="str">
        <f t="shared" si="1"/>
        <v/>
      </c>
      <c r="Z18" s="62" t="str">
        <f t="shared" si="9"/>
        <v/>
      </c>
      <c r="AA18" s="61" t="str">
        <f t="shared" si="3"/>
        <v/>
      </c>
      <c r="AB18" s="62" t="str">
        <f t="shared" ref="AB18:AB20" si="13">IFERROR(IF(AND(Q17="Impacto",Q18="Impacto"),(AB17-(+AB17*T18)),IF(AND(Q17="Probabilidad",Q18="Impacto"),(AB16-(+AB16*T18)),IF(Q18="Probabilidad",AB17,""))),"")</f>
        <v/>
      </c>
      <c r="AC18" s="6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51"/>
      <c r="AE18" s="52"/>
      <c r="AF18" s="53"/>
      <c r="AG18" s="54"/>
      <c r="AH18" s="54"/>
      <c r="AI18" s="52"/>
      <c r="AJ18" s="53"/>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1:68" ht="21.75" customHeight="1" x14ac:dyDescent="0.3">
      <c r="A19" s="445"/>
      <c r="B19" s="471"/>
      <c r="C19" s="495"/>
      <c r="D19" s="495"/>
      <c r="E19" s="474"/>
      <c r="F19" s="511"/>
      <c r="G19" s="703"/>
      <c r="H19" s="706"/>
      <c r="I19" s="450"/>
      <c r="J19" s="709"/>
      <c r="K19" s="483">
        <f ca="1">IF(NOT(ISERROR(MATCH(J19,_xlfn.ANCHORARRAY(E30),0))),I32&amp;"Por favor no seleccionar los criterios de impacto",J19)</f>
        <v>0</v>
      </c>
      <c r="L19" s="486"/>
      <c r="M19" s="483"/>
      <c r="N19" s="521"/>
      <c r="O19" s="30">
        <v>5</v>
      </c>
      <c r="P19" s="59"/>
      <c r="Q19" s="60" t="str">
        <f t="shared" si="11"/>
        <v/>
      </c>
      <c r="R19" s="57"/>
      <c r="S19" s="57"/>
      <c r="T19" s="58" t="str">
        <f t="shared" si="8"/>
        <v/>
      </c>
      <c r="U19" s="57"/>
      <c r="V19" s="57"/>
      <c r="W19" s="57"/>
      <c r="X19" s="46" t="str">
        <f t="shared" si="12"/>
        <v/>
      </c>
      <c r="Y19" s="61" t="str">
        <f t="shared" si="1"/>
        <v/>
      </c>
      <c r="Z19" s="62" t="str">
        <f t="shared" si="9"/>
        <v/>
      </c>
      <c r="AA19" s="61" t="str">
        <f t="shared" si="3"/>
        <v/>
      </c>
      <c r="AB19" s="62" t="str">
        <f t="shared" si="13"/>
        <v/>
      </c>
      <c r="AC19" s="63" t="str">
        <f t="shared" ref="AC19:AC20" si="1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1"/>
      <c r="AE19" s="52"/>
      <c r="AF19" s="53"/>
      <c r="AG19" s="54"/>
      <c r="AH19" s="54"/>
      <c r="AI19" s="52"/>
      <c r="AJ19" s="53"/>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ht="21.75" customHeight="1" x14ac:dyDescent="0.3">
      <c r="A20" s="447"/>
      <c r="B20" s="472"/>
      <c r="C20" s="496"/>
      <c r="D20" s="496"/>
      <c r="E20" s="475"/>
      <c r="F20" s="512"/>
      <c r="G20" s="704"/>
      <c r="H20" s="707"/>
      <c r="I20" s="451"/>
      <c r="J20" s="710"/>
      <c r="K20" s="484">
        <f ca="1">IF(NOT(ISERROR(MATCH(J20,_xlfn.ANCHORARRAY(E31),0))),I33&amp;"Por favor no seleccionar los criterios de impacto",J20)</f>
        <v>0</v>
      </c>
      <c r="L20" s="487"/>
      <c r="M20" s="484"/>
      <c r="N20" s="522"/>
      <c r="O20" s="30">
        <v>6</v>
      </c>
      <c r="P20" s="59"/>
      <c r="Q20" s="60" t="str">
        <f t="shared" si="11"/>
        <v/>
      </c>
      <c r="R20" s="57"/>
      <c r="S20" s="57"/>
      <c r="T20" s="58" t="str">
        <f t="shared" si="8"/>
        <v/>
      </c>
      <c r="U20" s="57"/>
      <c r="V20" s="57"/>
      <c r="W20" s="57"/>
      <c r="X20" s="46" t="str">
        <f t="shared" si="12"/>
        <v/>
      </c>
      <c r="Y20" s="61" t="str">
        <f t="shared" si="1"/>
        <v/>
      </c>
      <c r="Z20" s="62" t="str">
        <f t="shared" si="9"/>
        <v/>
      </c>
      <c r="AA20" s="61" t="str">
        <f t="shared" si="3"/>
        <v/>
      </c>
      <c r="AB20" s="62" t="str">
        <f t="shared" si="13"/>
        <v/>
      </c>
      <c r="AC20" s="63" t="str">
        <f t="shared" si="14"/>
        <v/>
      </c>
      <c r="AD20" s="51"/>
      <c r="AE20" s="52"/>
      <c r="AF20" s="53"/>
      <c r="AG20" s="54"/>
      <c r="AH20" s="54"/>
      <c r="AI20" s="52"/>
      <c r="AJ20" s="53"/>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ht="151.5" customHeight="1" x14ac:dyDescent="0.3">
      <c r="A21" s="444"/>
      <c r="B21" s="470"/>
      <c r="C21" s="470"/>
      <c r="D21" s="470"/>
      <c r="E21" s="473"/>
      <c r="F21" s="476"/>
      <c r="G21" s="455"/>
      <c r="H21" s="458"/>
      <c r="I21" s="461"/>
      <c r="J21" s="464"/>
      <c r="K21" s="380"/>
      <c r="L21" s="467"/>
      <c r="M21" s="449"/>
      <c r="N21" s="452"/>
      <c r="O21" s="30"/>
      <c r="P21" s="14"/>
      <c r="Q21" s="42"/>
      <c r="R21" s="64"/>
      <c r="S21" s="64"/>
      <c r="T21" s="65"/>
      <c r="U21" s="64"/>
      <c r="V21" s="64"/>
      <c r="W21" s="64"/>
      <c r="X21" s="46"/>
      <c r="Y21" s="66"/>
      <c r="Z21" s="67"/>
      <c r="AA21" s="66"/>
      <c r="AB21" s="67"/>
      <c r="AC21" s="68"/>
      <c r="AD21" s="73"/>
      <c r="AE21" s="52"/>
      <c r="AF21" s="53"/>
      <c r="AG21" s="54"/>
      <c r="AH21" s="54"/>
      <c r="AI21" s="52"/>
      <c r="AJ21" s="53"/>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ht="56.45" customHeight="1" x14ac:dyDescent="0.3">
      <c r="A22" s="445"/>
      <c r="B22" s="471"/>
      <c r="C22" s="471"/>
      <c r="D22" s="471"/>
      <c r="E22" s="474"/>
      <c r="F22" s="477"/>
      <c r="G22" s="456"/>
      <c r="H22" s="459"/>
      <c r="I22" s="462"/>
      <c r="J22" s="465"/>
      <c r="K22" s="381"/>
      <c r="L22" s="468"/>
      <c r="M22" s="450"/>
      <c r="N22" s="453"/>
      <c r="O22" s="30"/>
      <c r="P22" s="59"/>
      <c r="Q22" s="60"/>
      <c r="R22" s="57"/>
      <c r="S22" s="57"/>
      <c r="T22" s="58"/>
      <c r="U22" s="57"/>
      <c r="V22" s="57"/>
      <c r="W22" s="57"/>
      <c r="X22" s="74"/>
      <c r="Y22" s="61"/>
      <c r="Z22" s="62"/>
      <c r="AA22" s="61"/>
      <c r="AB22" s="62"/>
      <c r="AC22" s="63"/>
      <c r="AD22" s="51"/>
      <c r="AE22" s="52"/>
      <c r="AF22" s="53"/>
      <c r="AG22" s="54"/>
      <c r="AH22" s="54"/>
      <c r="AI22" s="52"/>
      <c r="AJ22" s="53"/>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1:68" ht="56.45" customHeight="1" x14ac:dyDescent="0.3">
      <c r="A23" s="445"/>
      <c r="B23" s="471"/>
      <c r="C23" s="471"/>
      <c r="D23" s="471"/>
      <c r="E23" s="474"/>
      <c r="F23" s="477"/>
      <c r="G23" s="456"/>
      <c r="H23" s="459"/>
      <c r="I23" s="462"/>
      <c r="J23" s="465"/>
      <c r="K23" s="381"/>
      <c r="L23" s="468"/>
      <c r="M23" s="450"/>
      <c r="N23" s="453"/>
      <c r="O23" s="30"/>
      <c r="P23" s="71"/>
      <c r="Q23" s="60"/>
      <c r="R23" s="57"/>
      <c r="S23" s="57"/>
      <c r="T23" s="58"/>
      <c r="U23" s="57"/>
      <c r="V23" s="57"/>
      <c r="W23" s="57"/>
      <c r="X23" s="46"/>
      <c r="Y23" s="61"/>
      <c r="Z23" s="62"/>
      <c r="AA23" s="61"/>
      <c r="AB23" s="62"/>
      <c r="AC23" s="63"/>
      <c r="AD23" s="51"/>
      <c r="AE23" s="52"/>
      <c r="AF23" s="53"/>
      <c r="AG23" s="54"/>
      <c r="AH23" s="54"/>
      <c r="AI23" s="52"/>
      <c r="AJ23" s="53"/>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ht="56.45" customHeight="1" x14ac:dyDescent="0.3">
      <c r="A24" s="445"/>
      <c r="B24" s="471"/>
      <c r="C24" s="471"/>
      <c r="D24" s="471"/>
      <c r="E24" s="474"/>
      <c r="F24" s="477"/>
      <c r="G24" s="456"/>
      <c r="H24" s="459"/>
      <c r="I24" s="462"/>
      <c r="J24" s="465"/>
      <c r="K24" s="381"/>
      <c r="L24" s="468"/>
      <c r="M24" s="450"/>
      <c r="N24" s="453"/>
      <c r="O24" s="30"/>
      <c r="P24" s="59"/>
      <c r="Q24" s="60"/>
      <c r="R24" s="57"/>
      <c r="S24" s="57"/>
      <c r="T24" s="58"/>
      <c r="U24" s="57"/>
      <c r="V24" s="57"/>
      <c r="W24" s="57"/>
      <c r="X24" s="46"/>
      <c r="Y24" s="61"/>
      <c r="Z24" s="62"/>
      <c r="AA24" s="61"/>
      <c r="AB24" s="62"/>
      <c r="AC24" s="63"/>
      <c r="AD24" s="51"/>
      <c r="AE24" s="52"/>
      <c r="AF24" s="53"/>
      <c r="AG24" s="54"/>
      <c r="AH24" s="54"/>
      <c r="AI24" s="52"/>
      <c r="AJ24" s="53"/>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ht="56.45" customHeight="1" x14ac:dyDescent="0.3">
      <c r="A25" s="445"/>
      <c r="B25" s="471"/>
      <c r="C25" s="471"/>
      <c r="D25" s="471"/>
      <c r="E25" s="474"/>
      <c r="F25" s="477"/>
      <c r="G25" s="456"/>
      <c r="H25" s="459"/>
      <c r="I25" s="462"/>
      <c r="J25" s="465"/>
      <c r="K25" s="381"/>
      <c r="L25" s="468"/>
      <c r="M25" s="450"/>
      <c r="N25" s="453"/>
      <c r="O25" s="30"/>
      <c r="P25" s="59"/>
      <c r="Q25" s="60"/>
      <c r="R25" s="57"/>
      <c r="S25" s="57"/>
      <c r="T25" s="58"/>
      <c r="U25" s="57"/>
      <c r="V25" s="57"/>
      <c r="W25" s="57"/>
      <c r="X25" s="46"/>
      <c r="Y25" s="61"/>
      <c r="Z25" s="62"/>
      <c r="AA25" s="61"/>
      <c r="AB25" s="62"/>
      <c r="AC25" s="63"/>
      <c r="AD25" s="51"/>
      <c r="AE25" s="52"/>
      <c r="AF25" s="53"/>
      <c r="AG25" s="54"/>
      <c r="AH25" s="54"/>
      <c r="AI25" s="52"/>
      <c r="AJ25" s="53"/>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1:68" ht="56.45" customHeight="1" x14ac:dyDescent="0.3">
      <c r="A26" s="447"/>
      <c r="B26" s="472"/>
      <c r="C26" s="472"/>
      <c r="D26" s="472"/>
      <c r="E26" s="475"/>
      <c r="F26" s="478"/>
      <c r="G26" s="457"/>
      <c r="H26" s="460"/>
      <c r="I26" s="463"/>
      <c r="J26" s="466"/>
      <c r="K26" s="382"/>
      <c r="L26" s="469"/>
      <c r="M26" s="451"/>
      <c r="N26" s="454"/>
      <c r="O26" s="30"/>
      <c r="P26" s="59"/>
      <c r="Q26" s="60"/>
      <c r="R26" s="57"/>
      <c r="S26" s="57"/>
      <c r="T26" s="58"/>
      <c r="U26" s="57"/>
      <c r="V26" s="57"/>
      <c r="W26" s="57"/>
      <c r="X26" s="46"/>
      <c r="Y26" s="61"/>
      <c r="Z26" s="62"/>
      <c r="AA26" s="61"/>
      <c r="AB26" s="62"/>
      <c r="AC26" s="63"/>
      <c r="AD26" s="51"/>
      <c r="AE26" s="52"/>
      <c r="AF26" s="53"/>
      <c r="AG26" s="54"/>
      <c r="AH26" s="54"/>
      <c r="AI26" s="52"/>
      <c r="AJ26" s="53"/>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ht="151.5" customHeight="1" x14ac:dyDescent="0.3">
      <c r="A27" s="444">
        <v>4</v>
      </c>
      <c r="B27" s="372"/>
      <c r="C27" s="372"/>
      <c r="D27" s="372"/>
      <c r="E27" s="375"/>
      <c r="F27" s="372"/>
      <c r="G27" s="395"/>
      <c r="H27" s="441" t="str">
        <f>IF(G27&lt;=0,"",IF(G27&lt;=2,"Muy Baja",IF(G27&lt;=24,"Baja",IF(G27&lt;=500,"Media",IF(G27&lt;=5000,"Alta","Muy Alta")))))</f>
        <v/>
      </c>
      <c r="I27" s="380" t="str">
        <f>IF(H27="","",IF(H27="Muy Baja",0.2,IF(H27="Baja",0.4,IF(H27="Media",0.6,IF(H27="Alta",0.8,IF(H27="Muy Alta",1,))))))</f>
        <v/>
      </c>
      <c r="J27" s="383"/>
      <c r="K27" s="380">
        <f>IF(NOT(ISERROR(MATCH(J27,'[9]Tabla Impacto'!$B$221:$B$223,0))),'[9]Tabla Impacto'!$F$223&amp;"Por favor no seleccionar los criterios de impacto(Afectación Económica o presupuestal y Pérdida Reputacional)",J27)</f>
        <v>0</v>
      </c>
      <c r="L27" s="441" t="str">
        <f>IF(OR(K27='[9]Tabla Impacto'!$C$11,K27='[9]Tabla Impacto'!$D$11),"Leve",IF(OR(K27='[9]Tabla Impacto'!$C$12,K27='[9]Tabla Impacto'!$D$12),"Menor",IF(OR(K27='[9]Tabla Impacto'!$C$13,K27='[9]Tabla Impacto'!$D$13),"Moderado",IF(OR(K27='[9]Tabla Impacto'!$C$14,K27='[9]Tabla Impacto'!$D$14),"Mayor",IF(OR(K27='[9]Tabla Impacto'!$C$15,K27='[9]Tabla Impacto'!$D$15),"Catastrófico","")))))</f>
        <v/>
      </c>
      <c r="M27" s="380" t="str">
        <f>IF(L27="","",IF(L27="Leve",0.2,IF(L27="Menor",0.4,IF(L27="Moderado",0.6,IF(L27="Mayor",0.8,IF(L27="Catastrófico",1,))))))</f>
        <v/>
      </c>
      <c r="N27" s="389"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30">
        <v>1</v>
      </c>
      <c r="P27" s="59"/>
      <c r="Q27" s="60" t="str">
        <f>IF(OR(R27="Preventivo",R27="Detectivo"),"Probabilidad",IF(R27="Correctivo","Impacto",""))</f>
        <v/>
      </c>
      <c r="R27" s="57"/>
      <c r="S27" s="57"/>
      <c r="T27" s="58" t="str">
        <f>IF(AND(R27="Preventivo",S27="Automático"),"50%",IF(AND(R27="Preventivo",S27="Manual"),"40%",IF(AND(R27="Detectivo",S27="Automático"),"40%",IF(AND(R27="Detectivo",S27="Manual"),"30%",IF(AND(R27="Correctivo",S27="Automático"),"35%",IF(AND(R27="Correctivo",S27="Manual"),"25%",""))))))</f>
        <v/>
      </c>
      <c r="U27" s="57"/>
      <c r="V27" s="57"/>
      <c r="W27" s="57"/>
      <c r="X27" s="46" t="str">
        <f>IFERROR(IF(Q27="Probabilidad",(I27-(+I27*T27)),IF(Q27="Impacto",I27,"")),"")</f>
        <v/>
      </c>
      <c r="Y27" s="61" t="str">
        <f>IFERROR(IF(X27="","",IF(X27&lt;=0.2,"Muy Baja",IF(X27&lt;=0.4,"Baja",IF(X27&lt;=0.6,"Media",IF(X27&lt;=0.8,"Alta","Muy Alta"))))),"")</f>
        <v/>
      </c>
      <c r="Z27" s="62" t="str">
        <f>+X27</f>
        <v/>
      </c>
      <c r="AA27" s="61" t="str">
        <f>IFERROR(IF(AB27="","",IF(AB27&lt;=0.2,"Leve",IF(AB27&lt;=0.4,"Menor",IF(AB27&lt;=0.6,"Moderado",IF(AB27&lt;=0.8,"Mayor","Catastrófico"))))),"")</f>
        <v/>
      </c>
      <c r="AB27" s="62" t="str">
        <f>IFERROR(IF(Q27="Impacto",(M27-(+M27*T27)),IF(Q27="Probabilidad",M27,"")),"")</f>
        <v/>
      </c>
      <c r="AC27" s="6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51"/>
      <c r="AE27" s="52"/>
      <c r="AF27" s="53"/>
      <c r="AG27" s="54"/>
      <c r="AH27" s="54"/>
      <c r="AI27" s="52"/>
      <c r="AJ27" s="53"/>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ht="151.5" customHeight="1" x14ac:dyDescent="0.3">
      <c r="A28" s="445"/>
      <c r="B28" s="373"/>
      <c r="C28" s="373"/>
      <c r="D28" s="373"/>
      <c r="E28" s="376"/>
      <c r="F28" s="373"/>
      <c r="G28" s="396"/>
      <c r="H28" s="442"/>
      <c r="I28" s="381"/>
      <c r="J28" s="384"/>
      <c r="K28" s="381">
        <f ca="1">IF(NOT(ISERROR(MATCH(J28,_xlfn.ANCHORARRAY(E39),0))),I41&amp;"Por favor no seleccionar los criterios de impacto",J28)</f>
        <v>0</v>
      </c>
      <c r="L28" s="442"/>
      <c r="M28" s="381"/>
      <c r="N28" s="390"/>
      <c r="O28" s="30">
        <v>2</v>
      </c>
      <c r="P28" s="59"/>
      <c r="Q28" s="60" t="str">
        <f>IF(OR(R28="Preventivo",R28="Detectivo"),"Probabilidad",IF(R28="Correctivo","Impacto",""))</f>
        <v/>
      </c>
      <c r="R28" s="57"/>
      <c r="S28" s="57"/>
      <c r="T28" s="58" t="str">
        <f t="shared" ref="T28:T32" si="15">IF(AND(R28="Preventivo",S28="Automático"),"50%",IF(AND(R28="Preventivo",S28="Manual"),"40%",IF(AND(R28="Detectivo",S28="Automático"),"40%",IF(AND(R28="Detectivo",S28="Manual"),"30%",IF(AND(R28="Correctivo",S28="Automático"),"35%",IF(AND(R28="Correctivo",S28="Manual"),"25%",""))))))</f>
        <v/>
      </c>
      <c r="U28" s="57"/>
      <c r="V28" s="57"/>
      <c r="W28" s="57"/>
      <c r="X28" s="46" t="str">
        <f>IFERROR(IF(AND(Q27="Probabilidad",Q28="Probabilidad"),(Z27-(+Z27*T28)),IF(Q28="Probabilidad",(I27-(+I27*T28)),IF(Q28="Impacto",Z27,""))),"")</f>
        <v/>
      </c>
      <c r="Y28" s="61" t="str">
        <f t="shared" si="1"/>
        <v/>
      </c>
      <c r="Z28" s="62" t="str">
        <f t="shared" ref="Z28:Z32" si="16">+X28</f>
        <v/>
      </c>
      <c r="AA28" s="61" t="str">
        <f t="shared" si="3"/>
        <v/>
      </c>
      <c r="AB28" s="62" t="str">
        <f>IFERROR(IF(AND(Q27="Impacto",Q28="Impacto"),(AB27-(+AB27*T28)),IF(Q28="Impacto",(M27-(+M27*T28)),IF(Q28="Probabilidad",AB27,""))),"")</f>
        <v/>
      </c>
      <c r="AC28" s="63"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1"/>
      <c r="AE28" s="52"/>
      <c r="AF28" s="53"/>
      <c r="AG28" s="54"/>
      <c r="AH28" s="54"/>
      <c r="AI28" s="52"/>
      <c r="AJ28" s="53"/>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ht="151.5" customHeight="1" x14ac:dyDescent="0.3">
      <c r="A29" s="445"/>
      <c r="B29" s="373"/>
      <c r="C29" s="373"/>
      <c r="D29" s="373"/>
      <c r="E29" s="376"/>
      <c r="F29" s="373"/>
      <c r="G29" s="396"/>
      <c r="H29" s="442"/>
      <c r="I29" s="381"/>
      <c r="J29" s="384"/>
      <c r="K29" s="381">
        <f ca="1">IF(NOT(ISERROR(MATCH(J29,_xlfn.ANCHORARRAY(E40),0))),I42&amp;"Por favor no seleccionar los criterios de impacto",J29)</f>
        <v>0</v>
      </c>
      <c r="L29" s="442"/>
      <c r="M29" s="381"/>
      <c r="N29" s="390"/>
      <c r="O29" s="30">
        <v>3</v>
      </c>
      <c r="P29" s="71"/>
      <c r="Q29" s="60" t="str">
        <f>IF(OR(R29="Preventivo",R29="Detectivo"),"Probabilidad",IF(R29="Correctivo","Impacto",""))</f>
        <v/>
      </c>
      <c r="R29" s="57"/>
      <c r="S29" s="57"/>
      <c r="T29" s="58" t="str">
        <f t="shared" si="15"/>
        <v/>
      </c>
      <c r="U29" s="57"/>
      <c r="V29" s="57"/>
      <c r="W29" s="57"/>
      <c r="X29" s="46" t="str">
        <f>IFERROR(IF(AND(Q28="Probabilidad",Q29="Probabilidad"),(Z28-(+Z28*T29)),IF(AND(Q28="Impacto",Q29="Probabilidad"),(Z27-(+Z27*T29)),IF(Q29="Impacto",Z28,""))),"")</f>
        <v/>
      </c>
      <c r="Y29" s="61" t="str">
        <f t="shared" si="1"/>
        <v/>
      </c>
      <c r="Z29" s="62" t="str">
        <f t="shared" si="16"/>
        <v/>
      </c>
      <c r="AA29" s="61" t="str">
        <f t="shared" si="3"/>
        <v/>
      </c>
      <c r="AB29" s="62" t="str">
        <f>IFERROR(IF(AND(Q28="Impacto",Q29="Impacto"),(AB28-(+AB28*T29)),IF(AND(Q28="Probabilidad",Q29="Impacto"),(AB27-(+AB27*T29)),IF(Q29="Probabilidad",AB28,""))),"")</f>
        <v/>
      </c>
      <c r="AC29" s="63" t="str">
        <f t="shared" si="17"/>
        <v/>
      </c>
      <c r="AD29" s="51"/>
      <c r="AE29" s="52"/>
      <c r="AF29" s="53"/>
      <c r="AG29" s="54"/>
      <c r="AH29" s="54"/>
      <c r="AI29" s="52"/>
      <c r="AJ29" s="53"/>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1:68" ht="151.5" customHeight="1" x14ac:dyDescent="0.3">
      <c r="A30" s="445"/>
      <c r="B30" s="373"/>
      <c r="C30" s="373"/>
      <c r="D30" s="373"/>
      <c r="E30" s="376"/>
      <c r="F30" s="373"/>
      <c r="G30" s="396"/>
      <c r="H30" s="442"/>
      <c r="I30" s="381"/>
      <c r="J30" s="384"/>
      <c r="K30" s="381">
        <f ca="1">IF(NOT(ISERROR(MATCH(J30,_xlfn.ANCHORARRAY(E41),0))),I43&amp;"Por favor no seleccionar los criterios de impacto",J30)</f>
        <v>0</v>
      </c>
      <c r="L30" s="442"/>
      <c r="M30" s="381"/>
      <c r="N30" s="390"/>
      <c r="O30" s="30">
        <v>4</v>
      </c>
      <c r="P30" s="59"/>
      <c r="Q30" s="60" t="str">
        <f t="shared" ref="Q30:Q32" si="18">IF(OR(R30="Preventivo",R30="Detectivo"),"Probabilidad",IF(R30="Correctivo","Impacto",""))</f>
        <v/>
      </c>
      <c r="R30" s="57"/>
      <c r="S30" s="57"/>
      <c r="T30" s="58" t="str">
        <f t="shared" si="15"/>
        <v/>
      </c>
      <c r="U30" s="57"/>
      <c r="V30" s="57"/>
      <c r="W30" s="57"/>
      <c r="X30" s="46" t="str">
        <f t="shared" ref="X30:X32" si="19">IFERROR(IF(AND(Q29="Probabilidad",Q30="Probabilidad"),(Z29-(+Z29*T30)),IF(AND(Q29="Impacto",Q30="Probabilidad"),(Z28-(+Z28*T30)),IF(Q30="Impacto",Z29,""))),"")</f>
        <v/>
      </c>
      <c r="Y30" s="61" t="str">
        <f t="shared" si="1"/>
        <v/>
      </c>
      <c r="Z30" s="62" t="str">
        <f t="shared" si="16"/>
        <v/>
      </c>
      <c r="AA30" s="61" t="str">
        <f t="shared" si="3"/>
        <v/>
      </c>
      <c r="AB30" s="62" t="str">
        <f t="shared" ref="AB30:AB32" si="20">IFERROR(IF(AND(Q29="Impacto",Q30="Impacto"),(AB29-(+AB29*T30)),IF(AND(Q29="Probabilidad",Q30="Impacto"),(AB28-(+AB28*T30)),IF(Q30="Probabilidad",AB29,""))),"")</f>
        <v/>
      </c>
      <c r="AC30" s="6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51"/>
      <c r="AE30" s="52"/>
      <c r="AF30" s="53"/>
      <c r="AG30" s="54"/>
      <c r="AH30" s="54"/>
      <c r="AI30" s="52"/>
      <c r="AJ30" s="53"/>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ht="151.5" customHeight="1" x14ac:dyDescent="0.3">
      <c r="A31" s="445"/>
      <c r="B31" s="373"/>
      <c r="C31" s="373"/>
      <c r="D31" s="373"/>
      <c r="E31" s="376"/>
      <c r="F31" s="373"/>
      <c r="G31" s="396"/>
      <c r="H31" s="442"/>
      <c r="I31" s="381"/>
      <c r="J31" s="384"/>
      <c r="K31" s="381">
        <f ca="1">IF(NOT(ISERROR(MATCH(J31,_xlfn.ANCHORARRAY(E42),0))),I44&amp;"Por favor no seleccionar los criterios de impacto",J31)</f>
        <v>0</v>
      </c>
      <c r="L31" s="442"/>
      <c r="M31" s="381"/>
      <c r="N31" s="390"/>
      <c r="O31" s="30">
        <v>5</v>
      </c>
      <c r="P31" s="59"/>
      <c r="Q31" s="60" t="str">
        <f t="shared" si="18"/>
        <v/>
      </c>
      <c r="R31" s="57"/>
      <c r="S31" s="57"/>
      <c r="T31" s="58" t="str">
        <f t="shared" si="15"/>
        <v/>
      </c>
      <c r="U31" s="57"/>
      <c r="V31" s="57"/>
      <c r="W31" s="57"/>
      <c r="X31" s="74" t="str">
        <f t="shared" si="19"/>
        <v/>
      </c>
      <c r="Y31" s="61" t="str">
        <f>IFERROR(IF(X31="","",IF(X31&lt;=0.2,"Muy Baja",IF(X31&lt;=0.4,"Baja",IF(X31&lt;=0.6,"Media",IF(X31&lt;=0.8,"Alta","Muy Alta"))))),"")</f>
        <v/>
      </c>
      <c r="Z31" s="62" t="str">
        <f t="shared" si="16"/>
        <v/>
      </c>
      <c r="AA31" s="61" t="str">
        <f t="shared" si="3"/>
        <v/>
      </c>
      <c r="AB31" s="62" t="str">
        <f t="shared" si="20"/>
        <v/>
      </c>
      <c r="AC31" s="63"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1"/>
      <c r="AE31" s="52"/>
      <c r="AF31" s="53"/>
      <c r="AG31" s="54"/>
      <c r="AH31" s="54"/>
      <c r="AI31" s="52"/>
      <c r="AJ31" s="53"/>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ht="151.5" customHeight="1" x14ac:dyDescent="0.3">
      <c r="A32" s="447"/>
      <c r="B32" s="374"/>
      <c r="C32" s="374"/>
      <c r="D32" s="374"/>
      <c r="E32" s="377"/>
      <c r="F32" s="374"/>
      <c r="G32" s="397"/>
      <c r="H32" s="443"/>
      <c r="I32" s="382"/>
      <c r="J32" s="385"/>
      <c r="K32" s="382">
        <f ca="1">IF(NOT(ISERROR(MATCH(J32,_xlfn.ANCHORARRAY(E43),0))),I45&amp;"Por favor no seleccionar los criterios de impacto",J32)</f>
        <v>0</v>
      </c>
      <c r="L32" s="443"/>
      <c r="M32" s="382"/>
      <c r="N32" s="391"/>
      <c r="O32" s="30">
        <v>6</v>
      </c>
      <c r="P32" s="59"/>
      <c r="Q32" s="60" t="str">
        <f t="shared" si="18"/>
        <v/>
      </c>
      <c r="R32" s="57"/>
      <c r="S32" s="57"/>
      <c r="T32" s="58" t="str">
        <f t="shared" si="15"/>
        <v/>
      </c>
      <c r="U32" s="57"/>
      <c r="V32" s="57"/>
      <c r="W32" s="57"/>
      <c r="X32" s="46" t="str">
        <f t="shared" si="19"/>
        <v/>
      </c>
      <c r="Y32" s="61" t="str">
        <f t="shared" si="1"/>
        <v/>
      </c>
      <c r="Z32" s="62" t="str">
        <f t="shared" si="16"/>
        <v/>
      </c>
      <c r="AA32" s="61" t="str">
        <f t="shared" si="3"/>
        <v/>
      </c>
      <c r="AB32" s="62" t="str">
        <f t="shared" si="20"/>
        <v/>
      </c>
      <c r="AC32" s="63" t="str">
        <f t="shared" si="21"/>
        <v/>
      </c>
      <c r="AD32" s="51"/>
      <c r="AE32" s="52"/>
      <c r="AF32" s="53"/>
      <c r="AG32" s="54"/>
      <c r="AH32" s="54"/>
      <c r="AI32" s="52"/>
      <c r="AJ32" s="53"/>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1:68" ht="151.5" customHeight="1" x14ac:dyDescent="0.3">
      <c r="A33" s="444">
        <v>5</v>
      </c>
      <c r="B33" s="372"/>
      <c r="C33" s="372"/>
      <c r="D33" s="372"/>
      <c r="E33" s="375"/>
      <c r="F33" s="372"/>
      <c r="G33" s="395"/>
      <c r="H33" s="441" t="str">
        <f>IF(G33&lt;=0,"",IF(G33&lt;=2,"Muy Baja",IF(G33&lt;=24,"Baja",IF(G33&lt;=500,"Media",IF(G33&lt;=5000,"Alta","Muy Alta")))))</f>
        <v/>
      </c>
      <c r="I33" s="380" t="str">
        <f>IF(H33="","",IF(H33="Muy Baja",0.2,IF(H33="Baja",0.4,IF(H33="Media",0.6,IF(H33="Alta",0.8,IF(H33="Muy Alta",1,))))))</f>
        <v/>
      </c>
      <c r="J33" s="383"/>
      <c r="K33" s="380">
        <f>IF(NOT(ISERROR(MATCH(J33,'[9]Tabla Impacto'!$B$221:$B$223,0))),'[9]Tabla Impacto'!$F$223&amp;"Por favor no seleccionar los criterios de impacto(Afectación Económica o presupuestal y Pérdida Reputacional)",J33)</f>
        <v>0</v>
      </c>
      <c r="L33" s="441" t="str">
        <f>IF(OR(K33='[9]Tabla Impacto'!$C$11,K33='[9]Tabla Impacto'!$D$11),"Leve",IF(OR(K33='[9]Tabla Impacto'!$C$12,K33='[9]Tabla Impacto'!$D$12),"Menor",IF(OR(K33='[9]Tabla Impacto'!$C$13,K33='[9]Tabla Impacto'!$D$13),"Moderado",IF(OR(K33='[9]Tabla Impacto'!$C$14,K33='[9]Tabla Impacto'!$D$14),"Mayor",IF(OR(K33='[9]Tabla Impacto'!$C$15,K33='[9]Tabla Impacto'!$D$15),"Catastrófico","")))))</f>
        <v/>
      </c>
      <c r="M33" s="380" t="str">
        <f>IF(L33="","",IF(L33="Leve",0.2,IF(L33="Menor",0.4,IF(L33="Moderado",0.6,IF(L33="Mayor",0.8,IF(L33="Catastrófico",1,))))))</f>
        <v/>
      </c>
      <c r="N33" s="389"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30">
        <v>1</v>
      </c>
      <c r="P33" s="59"/>
      <c r="Q33" s="60" t="str">
        <f>IF(OR(R33="Preventivo",R33="Detectivo"),"Probabilidad",IF(R33="Correctivo","Impacto",""))</f>
        <v/>
      </c>
      <c r="R33" s="57"/>
      <c r="S33" s="57"/>
      <c r="T33" s="58" t="str">
        <f>IF(AND(R33="Preventivo",S33="Automático"),"50%",IF(AND(R33="Preventivo",S33="Manual"),"40%",IF(AND(R33="Detectivo",S33="Automático"),"40%",IF(AND(R33="Detectivo",S33="Manual"),"30%",IF(AND(R33="Correctivo",S33="Automático"),"35%",IF(AND(R33="Correctivo",S33="Manual"),"25%",""))))))</f>
        <v/>
      </c>
      <c r="U33" s="57"/>
      <c r="V33" s="57"/>
      <c r="W33" s="57"/>
      <c r="X33" s="46" t="str">
        <f>IFERROR(IF(Q33="Probabilidad",(I33-(+I33*T33)),IF(Q33="Impacto",I33,"")),"")</f>
        <v/>
      </c>
      <c r="Y33" s="61" t="str">
        <f>IFERROR(IF(X33="","",IF(X33&lt;=0.2,"Muy Baja",IF(X33&lt;=0.4,"Baja",IF(X33&lt;=0.6,"Media",IF(X33&lt;=0.8,"Alta","Muy Alta"))))),"")</f>
        <v/>
      </c>
      <c r="Z33" s="62" t="str">
        <f>+X33</f>
        <v/>
      </c>
      <c r="AA33" s="61" t="str">
        <f>IFERROR(IF(AB33="","",IF(AB33&lt;=0.2,"Leve",IF(AB33&lt;=0.4,"Menor",IF(AB33&lt;=0.6,"Moderado",IF(AB33&lt;=0.8,"Mayor","Catastrófico"))))),"")</f>
        <v/>
      </c>
      <c r="AB33" s="62" t="str">
        <f>IFERROR(IF(Q33="Impacto",(M33-(+M33*T33)),IF(Q33="Probabilidad",M33,"")),"")</f>
        <v/>
      </c>
      <c r="AC33" s="6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51"/>
      <c r="AE33" s="52"/>
      <c r="AF33" s="53"/>
      <c r="AG33" s="54"/>
      <c r="AH33" s="54"/>
      <c r="AI33" s="52"/>
      <c r="AJ33" s="53"/>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ht="151.5" customHeight="1" x14ac:dyDescent="0.3">
      <c r="A34" s="445"/>
      <c r="B34" s="373"/>
      <c r="C34" s="373"/>
      <c r="D34" s="373"/>
      <c r="E34" s="376"/>
      <c r="F34" s="373"/>
      <c r="G34" s="396"/>
      <c r="H34" s="442"/>
      <c r="I34" s="381"/>
      <c r="J34" s="384"/>
      <c r="K34" s="381">
        <f t="shared" ref="K34:K38" ca="1" si="22">IF(NOT(ISERROR(MATCH(J34,_xlfn.ANCHORARRAY(E45),0))),I47&amp;"Por favor no seleccionar los criterios de impacto",J34)</f>
        <v>0</v>
      </c>
      <c r="L34" s="442"/>
      <c r="M34" s="381"/>
      <c r="N34" s="390"/>
      <c r="O34" s="30">
        <v>2</v>
      </c>
      <c r="P34" s="59"/>
      <c r="Q34" s="60" t="str">
        <f>IF(OR(R34="Preventivo",R34="Detectivo"),"Probabilidad",IF(R34="Correctivo","Impacto",""))</f>
        <v/>
      </c>
      <c r="R34" s="57"/>
      <c r="S34" s="57"/>
      <c r="T34" s="58" t="str">
        <f t="shared" ref="T34:T38" si="23">IF(AND(R34="Preventivo",S34="Automático"),"50%",IF(AND(R34="Preventivo",S34="Manual"),"40%",IF(AND(R34="Detectivo",S34="Automático"),"40%",IF(AND(R34="Detectivo",S34="Manual"),"30%",IF(AND(R34="Correctivo",S34="Automático"),"35%",IF(AND(R34="Correctivo",S34="Manual"),"25%",""))))))</f>
        <v/>
      </c>
      <c r="U34" s="57"/>
      <c r="V34" s="57"/>
      <c r="W34" s="57"/>
      <c r="X34" s="46" t="str">
        <f>IFERROR(IF(AND(Q33="Probabilidad",Q34="Probabilidad"),(Z33-(+Z33*T34)),IF(Q34="Probabilidad",(I33-(+I33*T34)),IF(Q34="Impacto",Z33,""))),"")</f>
        <v/>
      </c>
      <c r="Y34" s="61" t="str">
        <f t="shared" si="1"/>
        <v/>
      </c>
      <c r="Z34" s="62" t="str">
        <f t="shared" ref="Z34:Z38" si="24">+X34</f>
        <v/>
      </c>
      <c r="AA34" s="61" t="str">
        <f t="shared" si="3"/>
        <v/>
      </c>
      <c r="AB34" s="62" t="str">
        <f>IFERROR(IF(AND(Q33="Impacto",Q34="Impacto"),(AB33-(+AB33*T34)),IF(Q34="Impacto",(M33-(+M33*T34)),IF(Q34="Probabilidad",AB33,""))),"")</f>
        <v/>
      </c>
      <c r="AC34" s="63" t="str">
        <f t="shared" ref="AC34:AC35" si="25">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51"/>
      <c r="AE34" s="52"/>
      <c r="AF34" s="53"/>
      <c r="AG34" s="54"/>
      <c r="AH34" s="54"/>
      <c r="AI34" s="52"/>
      <c r="AJ34" s="53"/>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ht="151.5" customHeight="1" x14ac:dyDescent="0.3">
      <c r="A35" s="445"/>
      <c r="B35" s="373"/>
      <c r="C35" s="373"/>
      <c r="D35" s="373"/>
      <c r="E35" s="376"/>
      <c r="F35" s="373"/>
      <c r="G35" s="396"/>
      <c r="H35" s="442"/>
      <c r="I35" s="381"/>
      <c r="J35" s="384"/>
      <c r="K35" s="381">
        <f t="shared" ca="1" si="22"/>
        <v>0</v>
      </c>
      <c r="L35" s="442"/>
      <c r="M35" s="381"/>
      <c r="N35" s="390"/>
      <c r="O35" s="30">
        <v>3</v>
      </c>
      <c r="P35" s="71"/>
      <c r="Q35" s="60" t="str">
        <f>IF(OR(R35="Preventivo",R35="Detectivo"),"Probabilidad",IF(R35="Correctivo","Impacto",""))</f>
        <v/>
      </c>
      <c r="R35" s="57"/>
      <c r="S35" s="57"/>
      <c r="T35" s="58" t="str">
        <f t="shared" si="23"/>
        <v/>
      </c>
      <c r="U35" s="57"/>
      <c r="V35" s="57"/>
      <c r="W35" s="57"/>
      <c r="X35" s="46" t="str">
        <f>IFERROR(IF(AND(Q34="Probabilidad",Q35="Probabilidad"),(Z34-(+Z34*T35)),IF(AND(Q34="Impacto",Q35="Probabilidad"),(Z33-(+Z33*T35)),IF(Q35="Impacto",Z34,""))),"")</f>
        <v/>
      </c>
      <c r="Y35" s="61" t="str">
        <f t="shared" si="1"/>
        <v/>
      </c>
      <c r="Z35" s="62" t="str">
        <f t="shared" si="24"/>
        <v/>
      </c>
      <c r="AA35" s="61" t="str">
        <f t="shared" si="3"/>
        <v/>
      </c>
      <c r="AB35" s="62" t="str">
        <f>IFERROR(IF(AND(Q34="Impacto",Q35="Impacto"),(AB34-(+AB34*T35)),IF(AND(Q34="Probabilidad",Q35="Impacto"),(AB33-(+AB33*T35)),IF(Q35="Probabilidad",AB34,""))),"")</f>
        <v/>
      </c>
      <c r="AC35" s="63" t="str">
        <f t="shared" si="25"/>
        <v/>
      </c>
      <c r="AD35" s="51"/>
      <c r="AE35" s="52"/>
      <c r="AF35" s="53"/>
      <c r="AG35" s="54"/>
      <c r="AH35" s="54"/>
      <c r="AI35" s="52"/>
      <c r="AJ35" s="53"/>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ht="151.5" customHeight="1" x14ac:dyDescent="0.3">
      <c r="A36" s="445"/>
      <c r="B36" s="373"/>
      <c r="C36" s="373"/>
      <c r="D36" s="373"/>
      <c r="E36" s="376"/>
      <c r="F36" s="373"/>
      <c r="G36" s="396"/>
      <c r="H36" s="442"/>
      <c r="I36" s="381"/>
      <c r="J36" s="384"/>
      <c r="K36" s="381">
        <f t="shared" ca="1" si="22"/>
        <v>0</v>
      </c>
      <c r="L36" s="442"/>
      <c r="M36" s="381"/>
      <c r="N36" s="390"/>
      <c r="O36" s="30">
        <v>4</v>
      </c>
      <c r="P36" s="59"/>
      <c r="Q36" s="60" t="str">
        <f t="shared" ref="Q36:Q38" si="26">IF(OR(R36="Preventivo",R36="Detectivo"),"Probabilidad",IF(R36="Correctivo","Impacto",""))</f>
        <v/>
      </c>
      <c r="R36" s="57"/>
      <c r="S36" s="57"/>
      <c r="T36" s="58" t="str">
        <f t="shared" si="23"/>
        <v/>
      </c>
      <c r="U36" s="57"/>
      <c r="V36" s="57"/>
      <c r="W36" s="57"/>
      <c r="X36" s="46" t="str">
        <f t="shared" ref="X36:X38" si="27">IFERROR(IF(AND(Q35="Probabilidad",Q36="Probabilidad"),(Z35-(+Z35*T36)),IF(AND(Q35="Impacto",Q36="Probabilidad"),(Z34-(+Z34*T36)),IF(Q36="Impacto",Z35,""))),"")</f>
        <v/>
      </c>
      <c r="Y36" s="61" t="str">
        <f t="shared" si="1"/>
        <v/>
      </c>
      <c r="Z36" s="62" t="str">
        <f t="shared" si="24"/>
        <v/>
      </c>
      <c r="AA36" s="61" t="str">
        <f t="shared" si="3"/>
        <v/>
      </c>
      <c r="AB36" s="62" t="str">
        <f t="shared" ref="AB36:AB38" si="28">IFERROR(IF(AND(Q35="Impacto",Q36="Impacto"),(AB35-(+AB35*T36)),IF(AND(Q35="Probabilidad",Q36="Impacto"),(AB34-(+AB34*T36)),IF(Q36="Probabilidad",AB35,""))),"")</f>
        <v/>
      </c>
      <c r="AC36" s="6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51"/>
      <c r="AE36" s="52"/>
      <c r="AF36" s="53"/>
      <c r="AG36" s="54"/>
      <c r="AH36" s="54"/>
      <c r="AI36" s="52"/>
      <c r="AJ36" s="53"/>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ht="151.5" customHeight="1" x14ac:dyDescent="0.3">
      <c r="A37" s="445"/>
      <c r="B37" s="373"/>
      <c r="C37" s="373"/>
      <c r="D37" s="373"/>
      <c r="E37" s="376"/>
      <c r="F37" s="373"/>
      <c r="G37" s="396"/>
      <c r="H37" s="442"/>
      <c r="I37" s="381"/>
      <c r="J37" s="384"/>
      <c r="K37" s="381">
        <f t="shared" ca="1" si="22"/>
        <v>0</v>
      </c>
      <c r="L37" s="442"/>
      <c r="M37" s="381"/>
      <c r="N37" s="390"/>
      <c r="O37" s="30">
        <v>5</v>
      </c>
      <c r="P37" s="59"/>
      <c r="Q37" s="60" t="str">
        <f t="shared" si="26"/>
        <v/>
      </c>
      <c r="R37" s="57"/>
      <c r="S37" s="57"/>
      <c r="T37" s="58" t="str">
        <f t="shared" si="23"/>
        <v/>
      </c>
      <c r="U37" s="57"/>
      <c r="V37" s="57"/>
      <c r="W37" s="57"/>
      <c r="X37" s="46" t="str">
        <f t="shared" si="27"/>
        <v/>
      </c>
      <c r="Y37" s="61" t="str">
        <f t="shared" si="1"/>
        <v/>
      </c>
      <c r="Z37" s="62" t="str">
        <f t="shared" si="24"/>
        <v/>
      </c>
      <c r="AA37" s="61" t="str">
        <f t="shared" si="3"/>
        <v/>
      </c>
      <c r="AB37" s="62" t="str">
        <f t="shared" si="28"/>
        <v/>
      </c>
      <c r="AC37" s="63" t="str">
        <f t="shared" ref="AC37:AC38" si="29">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1"/>
      <c r="AE37" s="52"/>
      <c r="AF37" s="53"/>
      <c r="AG37" s="54"/>
      <c r="AH37" s="54"/>
      <c r="AI37" s="52"/>
      <c r="AJ37" s="53"/>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ht="151.5" customHeight="1" x14ac:dyDescent="0.3">
      <c r="A38" s="447"/>
      <c r="B38" s="374"/>
      <c r="C38" s="374"/>
      <c r="D38" s="374"/>
      <c r="E38" s="377"/>
      <c r="F38" s="374"/>
      <c r="G38" s="397"/>
      <c r="H38" s="443"/>
      <c r="I38" s="382"/>
      <c r="J38" s="385"/>
      <c r="K38" s="382">
        <f t="shared" ca="1" si="22"/>
        <v>0</v>
      </c>
      <c r="L38" s="443"/>
      <c r="M38" s="382"/>
      <c r="N38" s="391"/>
      <c r="O38" s="30">
        <v>6</v>
      </c>
      <c r="P38" s="59"/>
      <c r="Q38" s="60" t="str">
        <f t="shared" si="26"/>
        <v/>
      </c>
      <c r="R38" s="57"/>
      <c r="S38" s="57"/>
      <c r="T38" s="58" t="str">
        <f t="shared" si="23"/>
        <v/>
      </c>
      <c r="U38" s="57"/>
      <c r="V38" s="57"/>
      <c r="W38" s="57"/>
      <c r="X38" s="46" t="str">
        <f t="shared" si="27"/>
        <v/>
      </c>
      <c r="Y38" s="61" t="str">
        <f t="shared" si="1"/>
        <v/>
      </c>
      <c r="Z38" s="62" t="str">
        <f t="shared" si="24"/>
        <v/>
      </c>
      <c r="AA38" s="61" t="str">
        <f t="shared" si="3"/>
        <v/>
      </c>
      <c r="AB38" s="62" t="str">
        <f t="shared" si="28"/>
        <v/>
      </c>
      <c r="AC38" s="63" t="str">
        <f t="shared" si="29"/>
        <v/>
      </c>
      <c r="AD38" s="51"/>
      <c r="AE38" s="52"/>
      <c r="AF38" s="53"/>
      <c r="AG38" s="54"/>
      <c r="AH38" s="54"/>
      <c r="AI38" s="52"/>
      <c r="AJ38" s="53"/>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ht="151.5" customHeight="1" x14ac:dyDescent="0.3">
      <c r="A39" s="444">
        <v>6</v>
      </c>
      <c r="B39" s="372"/>
      <c r="C39" s="372"/>
      <c r="D39" s="372"/>
      <c r="E39" s="375"/>
      <c r="F39" s="372"/>
      <c r="G39" s="395"/>
      <c r="H39" s="441" t="str">
        <f>IF(G39&lt;=0,"",IF(G39&lt;=2,"Muy Baja",IF(G39&lt;=24,"Baja",IF(G39&lt;=500,"Media",IF(G39&lt;=5000,"Alta","Muy Alta")))))</f>
        <v/>
      </c>
      <c r="I39" s="380" t="str">
        <f>IF(H39="","",IF(H39="Muy Baja",0.2,IF(H39="Baja",0.4,IF(H39="Media",0.6,IF(H39="Alta",0.8,IF(H39="Muy Alta",1,))))))</f>
        <v/>
      </c>
      <c r="J39" s="383"/>
      <c r="K39" s="380">
        <f>IF(NOT(ISERROR(MATCH(J39,'[9]Tabla Impacto'!$B$221:$B$223,0))),'[9]Tabla Impacto'!$F$223&amp;"Por favor no seleccionar los criterios de impacto(Afectación Económica o presupuestal y Pérdida Reputacional)",J39)</f>
        <v>0</v>
      </c>
      <c r="L39" s="441" t="str">
        <f>IF(OR(K39='[9]Tabla Impacto'!$C$11,K39='[9]Tabla Impacto'!$D$11),"Leve",IF(OR(K39='[9]Tabla Impacto'!$C$12,K39='[9]Tabla Impacto'!$D$12),"Menor",IF(OR(K39='[9]Tabla Impacto'!$C$13,K39='[9]Tabla Impacto'!$D$13),"Moderado",IF(OR(K39='[9]Tabla Impacto'!$C$14,K39='[9]Tabla Impacto'!$D$14),"Mayor",IF(OR(K39='[9]Tabla Impacto'!$C$15,K39='[9]Tabla Impacto'!$D$15),"Catastrófico","")))))</f>
        <v/>
      </c>
      <c r="M39" s="380" t="str">
        <f>IF(L39="","",IF(L39="Leve",0.2,IF(L39="Menor",0.4,IF(L39="Moderado",0.6,IF(L39="Mayor",0.8,IF(L39="Catastrófico",1,))))))</f>
        <v/>
      </c>
      <c r="N39" s="389"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30">
        <v>1</v>
      </c>
      <c r="P39" s="59"/>
      <c r="Q39" s="60" t="str">
        <f>IF(OR(R39="Preventivo",R39="Detectivo"),"Probabilidad",IF(R39="Correctivo","Impacto",""))</f>
        <v/>
      </c>
      <c r="R39" s="57"/>
      <c r="S39" s="57"/>
      <c r="T39" s="58" t="str">
        <f>IF(AND(R39="Preventivo",S39="Automático"),"50%",IF(AND(R39="Preventivo",S39="Manual"),"40%",IF(AND(R39="Detectivo",S39="Automático"),"40%",IF(AND(R39="Detectivo",S39="Manual"),"30%",IF(AND(R39="Correctivo",S39="Automático"),"35%",IF(AND(R39="Correctivo",S39="Manual"),"25%",""))))))</f>
        <v/>
      </c>
      <c r="U39" s="57"/>
      <c r="V39" s="57"/>
      <c r="W39" s="57"/>
      <c r="X39" s="46" t="str">
        <f>IFERROR(IF(Q39="Probabilidad",(I39-(+I39*T39)),IF(Q39="Impacto",I39,"")),"")</f>
        <v/>
      </c>
      <c r="Y39" s="61" t="str">
        <f>IFERROR(IF(X39="","",IF(X39&lt;=0.2,"Muy Baja",IF(X39&lt;=0.4,"Baja",IF(X39&lt;=0.6,"Media",IF(X39&lt;=0.8,"Alta","Muy Alta"))))),"")</f>
        <v/>
      </c>
      <c r="Z39" s="62" t="str">
        <f>+X39</f>
        <v/>
      </c>
      <c r="AA39" s="61" t="str">
        <f>IFERROR(IF(AB39="","",IF(AB39&lt;=0.2,"Leve",IF(AB39&lt;=0.4,"Menor",IF(AB39&lt;=0.6,"Moderado",IF(AB39&lt;=0.8,"Mayor","Catastrófico"))))),"")</f>
        <v/>
      </c>
      <c r="AB39" s="62" t="str">
        <f>IFERROR(IF(Q39="Impacto",(M39-(+M39*T39)),IF(Q39="Probabilidad",M39,"")),"")</f>
        <v/>
      </c>
      <c r="AC39" s="6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51"/>
      <c r="AE39" s="52"/>
      <c r="AF39" s="53"/>
      <c r="AG39" s="54"/>
      <c r="AH39" s="54"/>
      <c r="AI39" s="52"/>
      <c r="AJ39" s="53"/>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51.5" customHeight="1" x14ac:dyDescent="0.3">
      <c r="A40" s="445"/>
      <c r="B40" s="373"/>
      <c r="C40" s="373"/>
      <c r="D40" s="373"/>
      <c r="E40" s="376"/>
      <c r="F40" s="373"/>
      <c r="G40" s="396"/>
      <c r="H40" s="442"/>
      <c r="I40" s="381"/>
      <c r="J40" s="384"/>
      <c r="K40" s="381">
        <f t="shared" ref="K40:K44" ca="1" si="30">IF(NOT(ISERROR(MATCH(J40,_xlfn.ANCHORARRAY(E51),0))),I53&amp;"Por favor no seleccionar los criterios de impacto",J40)</f>
        <v>0</v>
      </c>
      <c r="L40" s="442"/>
      <c r="M40" s="381"/>
      <c r="N40" s="390"/>
      <c r="O40" s="30">
        <v>2</v>
      </c>
      <c r="P40" s="59"/>
      <c r="Q40" s="60" t="str">
        <f>IF(OR(R40="Preventivo",R40="Detectivo"),"Probabilidad",IF(R40="Correctivo","Impacto",""))</f>
        <v/>
      </c>
      <c r="R40" s="57"/>
      <c r="S40" s="57"/>
      <c r="T40" s="58" t="str">
        <f t="shared" ref="T40:T44" si="31">IF(AND(R40="Preventivo",S40="Automático"),"50%",IF(AND(R40="Preventivo",S40="Manual"),"40%",IF(AND(R40="Detectivo",S40="Automático"),"40%",IF(AND(R40="Detectivo",S40="Manual"),"30%",IF(AND(R40="Correctivo",S40="Automático"),"35%",IF(AND(R40="Correctivo",S40="Manual"),"25%",""))))))</f>
        <v/>
      </c>
      <c r="U40" s="57"/>
      <c r="V40" s="57"/>
      <c r="W40" s="57"/>
      <c r="X40" s="46" t="str">
        <f>IFERROR(IF(AND(Q39="Probabilidad",Q40="Probabilidad"),(Z39-(+Z39*T40)),IF(Q40="Probabilidad",(I39-(+I39*T40)),IF(Q40="Impacto",Z39,""))),"")</f>
        <v/>
      </c>
      <c r="Y40" s="61" t="str">
        <f t="shared" si="1"/>
        <v/>
      </c>
      <c r="Z40" s="62" t="str">
        <f t="shared" ref="Z40:Z44" si="32">+X40</f>
        <v/>
      </c>
      <c r="AA40" s="61" t="str">
        <f t="shared" si="3"/>
        <v/>
      </c>
      <c r="AB40" s="62" t="str">
        <f>IFERROR(IF(AND(Q39="Impacto",Q40="Impacto"),(AB39-(+AB39*T40)),IF(Q40="Impacto",(M39-(+M39*T40)),IF(Q40="Probabilidad",AB39,""))),"")</f>
        <v/>
      </c>
      <c r="AC40" s="63" t="str">
        <f t="shared" ref="AC40:AC41" si="33">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51"/>
      <c r="AE40" s="52"/>
      <c r="AF40" s="53"/>
      <c r="AG40" s="54"/>
      <c r="AH40" s="54"/>
      <c r="AI40" s="52"/>
      <c r="AJ40" s="53"/>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51.5" customHeight="1" x14ac:dyDescent="0.3">
      <c r="A41" s="445"/>
      <c r="B41" s="373"/>
      <c r="C41" s="373"/>
      <c r="D41" s="373"/>
      <c r="E41" s="376"/>
      <c r="F41" s="373"/>
      <c r="G41" s="396"/>
      <c r="H41" s="442"/>
      <c r="I41" s="381"/>
      <c r="J41" s="384"/>
      <c r="K41" s="381">
        <f t="shared" ca="1" si="30"/>
        <v>0</v>
      </c>
      <c r="L41" s="442"/>
      <c r="M41" s="381"/>
      <c r="N41" s="390"/>
      <c r="O41" s="30">
        <v>3</v>
      </c>
      <c r="P41" s="71"/>
      <c r="Q41" s="60" t="str">
        <f>IF(OR(R41="Preventivo",R41="Detectivo"),"Probabilidad",IF(R41="Correctivo","Impacto",""))</f>
        <v/>
      </c>
      <c r="R41" s="57"/>
      <c r="S41" s="57"/>
      <c r="T41" s="58" t="str">
        <f t="shared" si="31"/>
        <v/>
      </c>
      <c r="U41" s="57"/>
      <c r="V41" s="57"/>
      <c r="W41" s="57"/>
      <c r="X41" s="46" t="str">
        <f>IFERROR(IF(AND(Q40="Probabilidad",Q41="Probabilidad"),(Z40-(+Z40*T41)),IF(AND(Q40="Impacto",Q41="Probabilidad"),(Z39-(+Z39*T41)),IF(Q41="Impacto",Z40,""))),"")</f>
        <v/>
      </c>
      <c r="Y41" s="61" t="str">
        <f t="shared" si="1"/>
        <v/>
      </c>
      <c r="Z41" s="62" t="str">
        <f t="shared" si="32"/>
        <v/>
      </c>
      <c r="AA41" s="61" t="str">
        <f t="shared" si="3"/>
        <v/>
      </c>
      <c r="AB41" s="62" t="str">
        <f>IFERROR(IF(AND(Q40="Impacto",Q41="Impacto"),(AB40-(+AB40*T41)),IF(AND(Q40="Probabilidad",Q41="Impacto"),(AB39-(+AB39*T41)),IF(Q41="Probabilidad",AB40,""))),"")</f>
        <v/>
      </c>
      <c r="AC41" s="63" t="str">
        <f t="shared" si="33"/>
        <v/>
      </c>
      <c r="AD41" s="51"/>
      <c r="AE41" s="52"/>
      <c r="AF41" s="53"/>
      <c r="AG41" s="54"/>
      <c r="AH41" s="54"/>
      <c r="AI41" s="52"/>
      <c r="AJ41" s="53"/>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ht="151.5" customHeight="1" x14ac:dyDescent="0.3">
      <c r="A42" s="445"/>
      <c r="B42" s="373"/>
      <c r="C42" s="373"/>
      <c r="D42" s="373"/>
      <c r="E42" s="376"/>
      <c r="F42" s="373"/>
      <c r="G42" s="396"/>
      <c r="H42" s="442"/>
      <c r="I42" s="381"/>
      <c r="J42" s="384"/>
      <c r="K42" s="381">
        <f t="shared" ca="1" si="30"/>
        <v>0</v>
      </c>
      <c r="L42" s="442"/>
      <c r="M42" s="381"/>
      <c r="N42" s="390"/>
      <c r="O42" s="30">
        <v>4</v>
      </c>
      <c r="P42" s="59"/>
      <c r="Q42" s="60" t="str">
        <f t="shared" ref="Q42:Q44" si="34">IF(OR(R42="Preventivo",R42="Detectivo"),"Probabilidad",IF(R42="Correctivo","Impacto",""))</f>
        <v/>
      </c>
      <c r="R42" s="57"/>
      <c r="S42" s="57"/>
      <c r="T42" s="58" t="str">
        <f t="shared" si="31"/>
        <v/>
      </c>
      <c r="U42" s="57"/>
      <c r="V42" s="57"/>
      <c r="W42" s="57"/>
      <c r="X42" s="46" t="str">
        <f t="shared" ref="X42:X44" si="35">IFERROR(IF(AND(Q41="Probabilidad",Q42="Probabilidad"),(Z41-(+Z41*T42)),IF(AND(Q41="Impacto",Q42="Probabilidad"),(Z40-(+Z40*T42)),IF(Q42="Impacto",Z41,""))),"")</f>
        <v/>
      </c>
      <c r="Y42" s="61" t="str">
        <f t="shared" si="1"/>
        <v/>
      </c>
      <c r="Z42" s="62" t="str">
        <f t="shared" si="32"/>
        <v/>
      </c>
      <c r="AA42" s="61" t="str">
        <f t="shared" si="3"/>
        <v/>
      </c>
      <c r="AB42" s="62" t="str">
        <f t="shared" ref="AB42:AB44" si="36">IFERROR(IF(AND(Q41="Impacto",Q42="Impacto"),(AB41-(+AB41*T42)),IF(AND(Q41="Probabilidad",Q42="Impacto"),(AB40-(+AB40*T42)),IF(Q42="Probabilidad",AB41,""))),"")</f>
        <v/>
      </c>
      <c r="AC42" s="6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51"/>
      <c r="AE42" s="52"/>
      <c r="AF42" s="53"/>
      <c r="AG42" s="54"/>
      <c r="AH42" s="54"/>
      <c r="AI42" s="52"/>
      <c r="AJ42" s="53"/>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1:68" ht="151.5" customHeight="1" x14ac:dyDescent="0.3">
      <c r="A43" s="445"/>
      <c r="B43" s="373"/>
      <c r="C43" s="373"/>
      <c r="D43" s="373"/>
      <c r="E43" s="376"/>
      <c r="F43" s="373"/>
      <c r="G43" s="396"/>
      <c r="H43" s="442"/>
      <c r="I43" s="381"/>
      <c r="J43" s="384"/>
      <c r="K43" s="381">
        <f t="shared" ca="1" si="30"/>
        <v>0</v>
      </c>
      <c r="L43" s="442"/>
      <c r="M43" s="381"/>
      <c r="N43" s="390"/>
      <c r="O43" s="30">
        <v>5</v>
      </c>
      <c r="P43" s="59"/>
      <c r="Q43" s="60" t="str">
        <f t="shared" si="34"/>
        <v/>
      </c>
      <c r="R43" s="57"/>
      <c r="S43" s="57"/>
      <c r="T43" s="58" t="str">
        <f t="shared" si="31"/>
        <v/>
      </c>
      <c r="U43" s="57"/>
      <c r="V43" s="57"/>
      <c r="W43" s="57"/>
      <c r="X43" s="46" t="str">
        <f t="shared" si="35"/>
        <v/>
      </c>
      <c r="Y43" s="61" t="str">
        <f t="shared" si="1"/>
        <v/>
      </c>
      <c r="Z43" s="62" t="str">
        <f t="shared" si="32"/>
        <v/>
      </c>
      <c r="AA43" s="61" t="str">
        <f t="shared" si="3"/>
        <v/>
      </c>
      <c r="AB43" s="62" t="str">
        <f t="shared" si="36"/>
        <v/>
      </c>
      <c r="AC43" s="63" t="str">
        <f t="shared" ref="AC43" si="37">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1"/>
      <c r="AE43" s="52"/>
      <c r="AF43" s="53"/>
      <c r="AG43" s="54"/>
      <c r="AH43" s="54"/>
      <c r="AI43" s="52"/>
      <c r="AJ43" s="53"/>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1:68" ht="151.5" customHeight="1" x14ac:dyDescent="0.3">
      <c r="A44" s="447"/>
      <c r="B44" s="374"/>
      <c r="C44" s="374"/>
      <c r="D44" s="374"/>
      <c r="E44" s="377"/>
      <c r="F44" s="374"/>
      <c r="G44" s="397"/>
      <c r="H44" s="443"/>
      <c r="I44" s="382"/>
      <c r="J44" s="385"/>
      <c r="K44" s="382">
        <f t="shared" ca="1" si="30"/>
        <v>0</v>
      </c>
      <c r="L44" s="443"/>
      <c r="M44" s="382"/>
      <c r="N44" s="391"/>
      <c r="O44" s="30">
        <v>6</v>
      </c>
      <c r="P44" s="59"/>
      <c r="Q44" s="60" t="str">
        <f t="shared" si="34"/>
        <v/>
      </c>
      <c r="R44" s="57"/>
      <c r="S44" s="57"/>
      <c r="T44" s="58" t="str">
        <f t="shared" si="31"/>
        <v/>
      </c>
      <c r="U44" s="57"/>
      <c r="V44" s="57"/>
      <c r="W44" s="57"/>
      <c r="X44" s="46" t="str">
        <f t="shared" si="35"/>
        <v/>
      </c>
      <c r="Y44" s="61" t="str">
        <f t="shared" si="1"/>
        <v/>
      </c>
      <c r="Z44" s="62" t="str">
        <f t="shared" si="32"/>
        <v/>
      </c>
      <c r="AA44" s="61" t="str">
        <f>IFERROR(IF(AB44="","",IF(AB44&lt;=0.2,"Leve",IF(AB44&lt;=0.4,"Menor",IF(AB44&lt;=0.6,"Moderado",IF(AB44&lt;=0.8,"Mayor","Catastrófico"))))),"")</f>
        <v/>
      </c>
      <c r="AB44" s="62" t="str">
        <f t="shared" si="36"/>
        <v/>
      </c>
      <c r="AC44" s="6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1"/>
      <c r="AE44" s="52"/>
      <c r="AF44" s="53"/>
      <c r="AG44" s="54"/>
      <c r="AH44" s="54"/>
      <c r="AI44" s="52"/>
      <c r="AJ44" s="53"/>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ht="151.5" customHeight="1" x14ac:dyDescent="0.3">
      <c r="A45" s="444">
        <v>7</v>
      </c>
      <c r="B45" s="372"/>
      <c r="C45" s="372"/>
      <c r="D45" s="372"/>
      <c r="E45" s="375"/>
      <c r="F45" s="372"/>
      <c r="G45" s="395"/>
      <c r="H45" s="441" t="str">
        <f>IF(G45&lt;=0,"",IF(G45&lt;=2,"Muy Baja",IF(G45&lt;=24,"Baja",IF(G45&lt;=500,"Media",IF(G45&lt;=5000,"Alta","Muy Alta")))))</f>
        <v/>
      </c>
      <c r="I45" s="380" t="str">
        <f>IF(H45="","",IF(H45="Muy Baja",0.2,IF(H45="Baja",0.4,IF(H45="Media",0.6,IF(H45="Alta",0.8,IF(H45="Muy Alta",1,))))))</f>
        <v/>
      </c>
      <c r="J45" s="383"/>
      <c r="K45" s="380">
        <f>IF(NOT(ISERROR(MATCH(J45,'[9]Tabla Impacto'!$B$221:$B$223,0))),'[9]Tabla Impacto'!$F$223&amp;"Por favor no seleccionar los criterios de impacto(Afectación Económica o presupuestal y Pérdida Reputacional)",J45)</f>
        <v>0</v>
      </c>
      <c r="L45" s="441" t="str">
        <f>IF(OR(K45='[9]Tabla Impacto'!$C$11,K45='[9]Tabla Impacto'!$D$11),"Leve",IF(OR(K45='[9]Tabla Impacto'!$C$12,K45='[9]Tabla Impacto'!$D$12),"Menor",IF(OR(K45='[9]Tabla Impacto'!$C$13,K45='[9]Tabla Impacto'!$D$13),"Moderado",IF(OR(K45='[9]Tabla Impacto'!$C$14,K45='[9]Tabla Impacto'!$D$14),"Mayor",IF(OR(K45='[9]Tabla Impacto'!$C$15,K45='[9]Tabla Impacto'!$D$15),"Catastrófico","")))))</f>
        <v/>
      </c>
      <c r="M45" s="380" t="str">
        <f>IF(L45="","",IF(L45="Leve",0.2,IF(L45="Menor",0.4,IF(L45="Moderado",0.6,IF(L45="Mayor",0.8,IF(L45="Catastrófico",1,))))))</f>
        <v/>
      </c>
      <c r="N45" s="389"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30">
        <v>1</v>
      </c>
      <c r="P45" s="59"/>
      <c r="Q45" s="60" t="str">
        <f>IF(OR(R45="Preventivo",R45="Detectivo"),"Probabilidad",IF(R45="Correctivo","Impacto",""))</f>
        <v/>
      </c>
      <c r="R45" s="57"/>
      <c r="S45" s="57"/>
      <c r="T45" s="58" t="str">
        <f>IF(AND(R45="Preventivo",S45="Automático"),"50%",IF(AND(R45="Preventivo",S45="Manual"),"40%",IF(AND(R45="Detectivo",S45="Automático"),"40%",IF(AND(R45="Detectivo",S45="Manual"),"30%",IF(AND(R45="Correctivo",S45="Automático"),"35%",IF(AND(R45="Correctivo",S45="Manual"),"25%",""))))))</f>
        <v/>
      </c>
      <c r="U45" s="57"/>
      <c r="V45" s="57"/>
      <c r="W45" s="57"/>
      <c r="X45" s="46" t="str">
        <f>IFERROR(IF(Q45="Probabilidad",(I45-(+I45*T45)),IF(Q45="Impacto",I45,"")),"")</f>
        <v/>
      </c>
      <c r="Y45" s="61" t="str">
        <f>IFERROR(IF(X45="","",IF(X45&lt;=0.2,"Muy Baja",IF(X45&lt;=0.4,"Baja",IF(X45&lt;=0.6,"Media",IF(X45&lt;=0.8,"Alta","Muy Alta"))))),"")</f>
        <v/>
      </c>
      <c r="Z45" s="62" t="str">
        <f>+X45</f>
        <v/>
      </c>
      <c r="AA45" s="61" t="str">
        <f>IFERROR(IF(AB45="","",IF(AB45&lt;=0.2,"Leve",IF(AB45&lt;=0.4,"Menor",IF(AB45&lt;=0.6,"Moderado",IF(AB45&lt;=0.8,"Mayor","Catastrófico"))))),"")</f>
        <v/>
      </c>
      <c r="AB45" s="62" t="str">
        <f>IFERROR(IF(Q45="Impacto",(M45-(+M45*T45)),IF(Q45="Probabilidad",M45,"")),"")</f>
        <v/>
      </c>
      <c r="AC45" s="6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1"/>
      <c r="AE45" s="52"/>
      <c r="AF45" s="53"/>
      <c r="AG45" s="54"/>
      <c r="AH45" s="54"/>
      <c r="AI45" s="52"/>
      <c r="AJ45" s="53"/>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ht="151.5" customHeight="1" x14ac:dyDescent="0.3">
      <c r="A46" s="445"/>
      <c r="B46" s="373"/>
      <c r="C46" s="373"/>
      <c r="D46" s="373"/>
      <c r="E46" s="376"/>
      <c r="F46" s="373"/>
      <c r="G46" s="396"/>
      <c r="H46" s="442"/>
      <c r="I46" s="381"/>
      <c r="J46" s="384"/>
      <c r="K46" s="381">
        <f t="shared" ref="K46:K50" ca="1" si="38">IF(NOT(ISERROR(MATCH(J46,_xlfn.ANCHORARRAY(E57),0))),I59&amp;"Por favor no seleccionar los criterios de impacto",J46)</f>
        <v>0</v>
      </c>
      <c r="L46" s="442"/>
      <c r="M46" s="381"/>
      <c r="N46" s="390"/>
      <c r="O46" s="30">
        <v>2</v>
      </c>
      <c r="P46" s="59"/>
      <c r="Q46" s="60" t="str">
        <f>IF(OR(R46="Preventivo",R46="Detectivo"),"Probabilidad",IF(R46="Correctivo","Impacto",""))</f>
        <v/>
      </c>
      <c r="R46" s="57"/>
      <c r="S46" s="57"/>
      <c r="T46" s="58" t="str">
        <f t="shared" ref="T46:T50" si="39">IF(AND(R46="Preventivo",S46="Automático"),"50%",IF(AND(R46="Preventivo",S46="Manual"),"40%",IF(AND(R46="Detectivo",S46="Automático"),"40%",IF(AND(R46="Detectivo",S46="Manual"),"30%",IF(AND(R46="Correctivo",S46="Automático"),"35%",IF(AND(R46="Correctivo",S46="Manual"),"25%",""))))))</f>
        <v/>
      </c>
      <c r="U46" s="57"/>
      <c r="V46" s="57"/>
      <c r="W46" s="57"/>
      <c r="X46" s="46" t="str">
        <f>IFERROR(IF(AND(Q45="Probabilidad",Q46="Probabilidad"),(Z45-(+Z45*T46)),IF(Q46="Probabilidad",(I45-(+I45*T46)),IF(Q46="Impacto",Z45,""))),"")</f>
        <v/>
      </c>
      <c r="Y46" s="61" t="str">
        <f t="shared" si="1"/>
        <v/>
      </c>
      <c r="Z46" s="62" t="str">
        <f t="shared" ref="Z46:Z50" si="40">+X46</f>
        <v/>
      </c>
      <c r="AA46" s="61" t="str">
        <f t="shared" si="3"/>
        <v/>
      </c>
      <c r="AB46" s="62" t="str">
        <f>IFERROR(IF(AND(Q45="Impacto",Q46="Impacto"),(AB45-(+AB45*T46)),IF(Q46="Impacto",(M45-(+M45*T46)),IF(Q46="Probabilidad",AB45,""))),"")</f>
        <v/>
      </c>
      <c r="AC46" s="63" t="str">
        <f t="shared" ref="AC46:AC47" si="41">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1"/>
      <c r="AE46" s="52"/>
      <c r="AF46" s="53"/>
      <c r="AG46" s="54"/>
      <c r="AH46" s="54"/>
      <c r="AI46" s="52"/>
      <c r="AJ46" s="53"/>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1:68" ht="151.5" customHeight="1" x14ac:dyDescent="0.3">
      <c r="A47" s="445"/>
      <c r="B47" s="373"/>
      <c r="C47" s="373"/>
      <c r="D47" s="373"/>
      <c r="E47" s="376"/>
      <c r="F47" s="373"/>
      <c r="G47" s="396"/>
      <c r="H47" s="442"/>
      <c r="I47" s="381"/>
      <c r="J47" s="384"/>
      <c r="K47" s="381">
        <f t="shared" ca="1" si="38"/>
        <v>0</v>
      </c>
      <c r="L47" s="442"/>
      <c r="M47" s="381"/>
      <c r="N47" s="390"/>
      <c r="O47" s="30">
        <v>3</v>
      </c>
      <c r="P47" s="71"/>
      <c r="Q47" s="60" t="str">
        <f>IF(OR(R47="Preventivo",R47="Detectivo"),"Probabilidad",IF(R47="Correctivo","Impacto",""))</f>
        <v/>
      </c>
      <c r="R47" s="57"/>
      <c r="S47" s="57"/>
      <c r="T47" s="58" t="str">
        <f t="shared" si="39"/>
        <v/>
      </c>
      <c r="U47" s="57"/>
      <c r="V47" s="57"/>
      <c r="W47" s="57"/>
      <c r="X47" s="46" t="str">
        <f>IFERROR(IF(AND(Q46="Probabilidad",Q47="Probabilidad"),(Z46-(+Z46*T47)),IF(AND(Q46="Impacto",Q47="Probabilidad"),(Z45-(+Z45*T47)),IF(Q47="Impacto",Z46,""))),"")</f>
        <v/>
      </c>
      <c r="Y47" s="61" t="str">
        <f t="shared" si="1"/>
        <v/>
      </c>
      <c r="Z47" s="62" t="str">
        <f t="shared" si="40"/>
        <v/>
      </c>
      <c r="AA47" s="61" t="str">
        <f t="shared" si="3"/>
        <v/>
      </c>
      <c r="AB47" s="62" t="str">
        <f>IFERROR(IF(AND(Q46="Impacto",Q47="Impacto"),(AB46-(+AB46*T47)),IF(AND(Q46="Probabilidad",Q47="Impacto"),(AB45-(+AB45*T47)),IF(Q47="Probabilidad",AB46,""))),"")</f>
        <v/>
      </c>
      <c r="AC47" s="63" t="str">
        <f t="shared" si="41"/>
        <v/>
      </c>
      <c r="AD47" s="51"/>
      <c r="AE47" s="52"/>
      <c r="AF47" s="53"/>
      <c r="AG47" s="54"/>
      <c r="AH47" s="54"/>
      <c r="AI47" s="52"/>
      <c r="AJ47" s="53"/>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ht="151.5" customHeight="1" x14ac:dyDescent="0.3">
      <c r="A48" s="445"/>
      <c r="B48" s="373"/>
      <c r="C48" s="373"/>
      <c r="D48" s="373"/>
      <c r="E48" s="376"/>
      <c r="F48" s="373"/>
      <c r="G48" s="396"/>
      <c r="H48" s="442"/>
      <c r="I48" s="381"/>
      <c r="J48" s="384"/>
      <c r="K48" s="381">
        <f t="shared" ca="1" si="38"/>
        <v>0</v>
      </c>
      <c r="L48" s="442"/>
      <c r="M48" s="381"/>
      <c r="N48" s="390"/>
      <c r="O48" s="30">
        <v>4</v>
      </c>
      <c r="P48" s="59"/>
      <c r="Q48" s="60" t="str">
        <f t="shared" ref="Q48:Q50" si="42">IF(OR(R48="Preventivo",R48="Detectivo"),"Probabilidad",IF(R48="Correctivo","Impacto",""))</f>
        <v/>
      </c>
      <c r="R48" s="57"/>
      <c r="S48" s="57"/>
      <c r="T48" s="58" t="str">
        <f t="shared" si="39"/>
        <v/>
      </c>
      <c r="U48" s="57"/>
      <c r="V48" s="57"/>
      <c r="W48" s="57"/>
      <c r="X48" s="46" t="str">
        <f t="shared" ref="X48:X50" si="43">IFERROR(IF(AND(Q47="Probabilidad",Q48="Probabilidad"),(Z47-(+Z47*T48)),IF(AND(Q47="Impacto",Q48="Probabilidad"),(Z46-(+Z46*T48)),IF(Q48="Impacto",Z47,""))),"")</f>
        <v/>
      </c>
      <c r="Y48" s="61" t="str">
        <f t="shared" si="1"/>
        <v/>
      </c>
      <c r="Z48" s="62" t="str">
        <f t="shared" si="40"/>
        <v/>
      </c>
      <c r="AA48" s="61" t="str">
        <f t="shared" si="3"/>
        <v/>
      </c>
      <c r="AB48" s="62" t="str">
        <f t="shared" ref="AB48:AB50" si="44">IFERROR(IF(AND(Q47="Impacto",Q48="Impacto"),(AB47-(+AB47*T48)),IF(AND(Q47="Probabilidad",Q48="Impacto"),(AB46-(+AB46*T48)),IF(Q48="Probabilidad",AB47,""))),"")</f>
        <v/>
      </c>
      <c r="AC48" s="6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51"/>
      <c r="AE48" s="52"/>
      <c r="AF48" s="53"/>
      <c r="AG48" s="54"/>
      <c r="AH48" s="54"/>
      <c r="AI48" s="52"/>
      <c r="AJ48" s="53"/>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ht="151.5" customHeight="1" x14ac:dyDescent="0.3">
      <c r="A49" s="445"/>
      <c r="B49" s="373"/>
      <c r="C49" s="373"/>
      <c r="D49" s="373"/>
      <c r="E49" s="376"/>
      <c r="F49" s="373"/>
      <c r="G49" s="396"/>
      <c r="H49" s="442"/>
      <c r="I49" s="381"/>
      <c r="J49" s="384"/>
      <c r="K49" s="381">
        <f t="shared" ca="1" si="38"/>
        <v>0</v>
      </c>
      <c r="L49" s="442"/>
      <c r="M49" s="381"/>
      <c r="N49" s="390"/>
      <c r="O49" s="30">
        <v>5</v>
      </c>
      <c r="P49" s="59"/>
      <c r="Q49" s="60" t="str">
        <f t="shared" si="42"/>
        <v/>
      </c>
      <c r="R49" s="57"/>
      <c r="S49" s="57"/>
      <c r="T49" s="58" t="str">
        <f t="shared" si="39"/>
        <v/>
      </c>
      <c r="U49" s="57"/>
      <c r="V49" s="57"/>
      <c r="W49" s="57"/>
      <c r="X49" s="46" t="str">
        <f t="shared" si="43"/>
        <v/>
      </c>
      <c r="Y49" s="61" t="str">
        <f t="shared" si="1"/>
        <v/>
      </c>
      <c r="Z49" s="62" t="str">
        <f t="shared" si="40"/>
        <v/>
      </c>
      <c r="AA49" s="61" t="str">
        <f t="shared" si="3"/>
        <v/>
      </c>
      <c r="AB49" s="62" t="str">
        <f t="shared" si="44"/>
        <v/>
      </c>
      <c r="AC49" s="63"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1"/>
      <c r="AE49" s="52"/>
      <c r="AF49" s="53"/>
      <c r="AG49" s="54"/>
      <c r="AH49" s="54"/>
      <c r="AI49" s="52"/>
      <c r="AJ49" s="53"/>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ht="151.5" customHeight="1" x14ac:dyDescent="0.3">
      <c r="A50" s="447"/>
      <c r="B50" s="374"/>
      <c r="C50" s="374"/>
      <c r="D50" s="374"/>
      <c r="E50" s="377"/>
      <c r="F50" s="374"/>
      <c r="G50" s="397"/>
      <c r="H50" s="443"/>
      <c r="I50" s="382"/>
      <c r="J50" s="385"/>
      <c r="K50" s="382">
        <f t="shared" ca="1" si="38"/>
        <v>0</v>
      </c>
      <c r="L50" s="443"/>
      <c r="M50" s="382"/>
      <c r="N50" s="391"/>
      <c r="O50" s="30">
        <v>6</v>
      </c>
      <c r="P50" s="59"/>
      <c r="Q50" s="60" t="str">
        <f t="shared" si="42"/>
        <v/>
      </c>
      <c r="R50" s="57"/>
      <c r="S50" s="57"/>
      <c r="T50" s="58" t="str">
        <f t="shared" si="39"/>
        <v/>
      </c>
      <c r="U50" s="57"/>
      <c r="V50" s="57"/>
      <c r="W50" s="57"/>
      <c r="X50" s="46" t="str">
        <f t="shared" si="43"/>
        <v/>
      </c>
      <c r="Y50" s="61" t="str">
        <f t="shared" si="1"/>
        <v/>
      </c>
      <c r="Z50" s="62" t="str">
        <f t="shared" si="40"/>
        <v/>
      </c>
      <c r="AA50" s="61" t="str">
        <f t="shared" si="3"/>
        <v/>
      </c>
      <c r="AB50" s="62" t="str">
        <f t="shared" si="44"/>
        <v/>
      </c>
      <c r="AC50" s="63" t="str">
        <f t="shared" si="45"/>
        <v/>
      </c>
      <c r="AD50" s="51"/>
      <c r="AE50" s="52"/>
      <c r="AF50" s="53"/>
      <c r="AG50" s="54"/>
      <c r="AH50" s="54"/>
      <c r="AI50" s="52"/>
      <c r="AJ50" s="53"/>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row r="51" spans="1:68" ht="151.5" customHeight="1" x14ac:dyDescent="0.3">
      <c r="A51" s="444">
        <v>8</v>
      </c>
      <c r="B51" s="372"/>
      <c r="C51" s="372"/>
      <c r="D51" s="372"/>
      <c r="E51" s="375"/>
      <c r="F51" s="372"/>
      <c r="G51" s="395"/>
      <c r="H51" s="441" t="str">
        <f>IF(G51&lt;=0,"",IF(G51&lt;=2,"Muy Baja",IF(G51&lt;=24,"Baja",IF(G51&lt;=500,"Media",IF(G51&lt;=5000,"Alta","Muy Alta")))))</f>
        <v/>
      </c>
      <c r="I51" s="380" t="str">
        <f>IF(H51="","",IF(H51="Muy Baja",0.2,IF(H51="Baja",0.4,IF(H51="Media",0.6,IF(H51="Alta",0.8,IF(H51="Muy Alta",1,))))))</f>
        <v/>
      </c>
      <c r="J51" s="383"/>
      <c r="K51" s="380">
        <f>IF(NOT(ISERROR(MATCH(J51,'[9]Tabla Impacto'!$B$221:$B$223,0))),'[9]Tabla Impacto'!$F$223&amp;"Por favor no seleccionar los criterios de impacto(Afectación Económica o presupuestal y Pérdida Reputacional)",J51)</f>
        <v>0</v>
      </c>
      <c r="L51" s="441" t="str">
        <f>IF(OR(K51='[9]Tabla Impacto'!$C$11,K51='[9]Tabla Impacto'!$D$11),"Leve",IF(OR(K51='[9]Tabla Impacto'!$C$12,K51='[9]Tabla Impacto'!$D$12),"Menor",IF(OR(K51='[9]Tabla Impacto'!$C$13,K51='[9]Tabla Impacto'!$D$13),"Moderado",IF(OR(K51='[9]Tabla Impacto'!$C$14,K51='[9]Tabla Impacto'!$D$14),"Mayor",IF(OR(K51='[9]Tabla Impacto'!$C$15,K51='[9]Tabla Impacto'!$D$15),"Catastrófico","")))))</f>
        <v/>
      </c>
      <c r="M51" s="380" t="str">
        <f>IF(L51="","",IF(L51="Leve",0.2,IF(L51="Menor",0.4,IF(L51="Moderado",0.6,IF(L51="Mayor",0.8,IF(L51="Catastrófico",1,))))))</f>
        <v/>
      </c>
      <c r="N51" s="389"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30">
        <v>1</v>
      </c>
      <c r="P51" s="59"/>
      <c r="Q51" s="60" t="str">
        <f>IF(OR(R51="Preventivo",R51="Detectivo"),"Probabilidad",IF(R51="Correctivo","Impacto",""))</f>
        <v/>
      </c>
      <c r="R51" s="57"/>
      <c r="S51" s="57"/>
      <c r="T51" s="58" t="str">
        <f>IF(AND(R51="Preventivo",S51="Automático"),"50%",IF(AND(R51="Preventivo",S51="Manual"),"40%",IF(AND(R51="Detectivo",S51="Automático"),"40%",IF(AND(R51="Detectivo",S51="Manual"),"30%",IF(AND(R51="Correctivo",S51="Automático"),"35%",IF(AND(R51="Correctivo",S51="Manual"),"25%",""))))))</f>
        <v/>
      </c>
      <c r="U51" s="57"/>
      <c r="V51" s="57"/>
      <c r="W51" s="57"/>
      <c r="X51" s="46" t="str">
        <f>IFERROR(IF(Q51="Probabilidad",(I51-(+I51*T51)),IF(Q51="Impacto",I51,"")),"")</f>
        <v/>
      </c>
      <c r="Y51" s="61" t="str">
        <f>IFERROR(IF(X51="","",IF(X51&lt;=0.2,"Muy Baja",IF(X51&lt;=0.4,"Baja",IF(X51&lt;=0.6,"Media",IF(X51&lt;=0.8,"Alta","Muy Alta"))))),"")</f>
        <v/>
      </c>
      <c r="Z51" s="62" t="str">
        <f>+X51</f>
        <v/>
      </c>
      <c r="AA51" s="61" t="str">
        <f>IFERROR(IF(AB51="","",IF(AB51&lt;=0.2,"Leve",IF(AB51&lt;=0.4,"Menor",IF(AB51&lt;=0.6,"Moderado",IF(AB51&lt;=0.8,"Mayor","Catastrófico"))))),"")</f>
        <v/>
      </c>
      <c r="AB51" s="62" t="str">
        <f>IFERROR(IF(Q51="Impacto",(M51-(+M51*T51)),IF(Q51="Probabilidad",M51,"")),"")</f>
        <v/>
      </c>
      <c r="AC51" s="6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51"/>
      <c r="AE51" s="52"/>
      <c r="AF51" s="53"/>
      <c r="AG51" s="54"/>
      <c r="AH51" s="54"/>
      <c r="AI51" s="52"/>
      <c r="AJ51" s="53"/>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row>
    <row r="52" spans="1:68" ht="151.5" customHeight="1" x14ac:dyDescent="0.3">
      <c r="A52" s="445"/>
      <c r="B52" s="373"/>
      <c r="C52" s="373"/>
      <c r="D52" s="373"/>
      <c r="E52" s="376"/>
      <c r="F52" s="373"/>
      <c r="G52" s="396"/>
      <c r="H52" s="442"/>
      <c r="I52" s="381"/>
      <c r="J52" s="384"/>
      <c r="K52" s="381">
        <f ca="1">IF(NOT(ISERROR(MATCH(J52,_xlfn.ANCHORARRAY(E63),0))),I65&amp;"Por favor no seleccionar los criterios de impacto",J52)</f>
        <v>0</v>
      </c>
      <c r="L52" s="442"/>
      <c r="M52" s="381"/>
      <c r="N52" s="390"/>
      <c r="O52" s="30">
        <v>2</v>
      </c>
      <c r="P52" s="59"/>
      <c r="Q52" s="60" t="str">
        <f>IF(OR(R52="Preventivo",R52="Detectivo"),"Probabilidad",IF(R52="Correctivo","Impacto",""))</f>
        <v/>
      </c>
      <c r="R52" s="57"/>
      <c r="S52" s="57"/>
      <c r="T52" s="58" t="str">
        <f t="shared" ref="T52:T56" si="46">IF(AND(R52="Preventivo",S52="Automático"),"50%",IF(AND(R52="Preventivo",S52="Manual"),"40%",IF(AND(R52="Detectivo",S52="Automático"),"40%",IF(AND(R52="Detectivo",S52="Manual"),"30%",IF(AND(R52="Correctivo",S52="Automático"),"35%",IF(AND(R52="Correctivo",S52="Manual"),"25%",""))))))</f>
        <v/>
      </c>
      <c r="U52" s="57"/>
      <c r="V52" s="57"/>
      <c r="W52" s="57"/>
      <c r="X52" s="46" t="str">
        <f>IFERROR(IF(AND(Q51="Probabilidad",Q52="Probabilidad"),(Z51-(+Z51*T52)),IF(Q52="Probabilidad",(I51-(+I51*T52)),IF(Q52="Impacto",Z51,""))),"")</f>
        <v/>
      </c>
      <c r="Y52" s="61" t="str">
        <f t="shared" si="1"/>
        <v/>
      </c>
      <c r="Z52" s="62" t="str">
        <f t="shared" ref="Z52:Z56" si="47">+X52</f>
        <v/>
      </c>
      <c r="AA52" s="61" t="str">
        <f t="shared" si="3"/>
        <v/>
      </c>
      <c r="AB52" s="62" t="str">
        <f>IFERROR(IF(AND(Q51="Impacto",Q52="Impacto"),(AB51-(+AB51*T52)),IF(Q52="Impacto",(M51-(+M51*T52)),IF(Q52="Probabilidad",AB51,""))),"")</f>
        <v/>
      </c>
      <c r="AC52" s="63" t="str">
        <f t="shared" ref="AC52:AC53" si="48">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1"/>
      <c r="AE52" s="52"/>
      <c r="AF52" s="53"/>
      <c r="AG52" s="54"/>
      <c r="AH52" s="54"/>
      <c r="AI52" s="52"/>
      <c r="AJ52" s="53"/>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ht="151.5" customHeight="1" x14ac:dyDescent="0.3">
      <c r="A53" s="445"/>
      <c r="B53" s="373"/>
      <c r="C53" s="373"/>
      <c r="D53" s="373"/>
      <c r="E53" s="376"/>
      <c r="F53" s="373"/>
      <c r="G53" s="396"/>
      <c r="H53" s="442"/>
      <c r="I53" s="381"/>
      <c r="J53" s="384"/>
      <c r="K53" s="381">
        <f ca="1">IF(NOT(ISERROR(MATCH(J53,_xlfn.ANCHORARRAY(E64),0))),I66&amp;"Por favor no seleccionar los criterios de impacto",J53)</f>
        <v>0</v>
      </c>
      <c r="L53" s="442"/>
      <c r="M53" s="381"/>
      <c r="N53" s="390"/>
      <c r="O53" s="30">
        <v>3</v>
      </c>
      <c r="P53" s="71"/>
      <c r="Q53" s="60" t="str">
        <f>IF(OR(R53="Preventivo",R53="Detectivo"),"Probabilidad",IF(R53="Correctivo","Impacto",""))</f>
        <v/>
      </c>
      <c r="R53" s="57"/>
      <c r="S53" s="57"/>
      <c r="T53" s="58" t="str">
        <f t="shared" si="46"/>
        <v/>
      </c>
      <c r="U53" s="57"/>
      <c r="V53" s="57"/>
      <c r="W53" s="57"/>
      <c r="X53" s="46" t="str">
        <f>IFERROR(IF(AND(Q52="Probabilidad",Q53="Probabilidad"),(Z52-(+Z52*T53)),IF(AND(Q52="Impacto",Q53="Probabilidad"),(Z51-(+Z51*T53)),IF(Q53="Impacto",Z52,""))),"")</f>
        <v/>
      </c>
      <c r="Y53" s="61" t="str">
        <f t="shared" si="1"/>
        <v/>
      </c>
      <c r="Z53" s="62" t="str">
        <f t="shared" si="47"/>
        <v/>
      </c>
      <c r="AA53" s="61" t="str">
        <f t="shared" si="3"/>
        <v/>
      </c>
      <c r="AB53" s="62" t="str">
        <f>IFERROR(IF(AND(Q52="Impacto",Q53="Impacto"),(AB52-(+AB52*T53)),IF(AND(Q52="Probabilidad",Q53="Impacto"),(AB51-(+AB51*T53)),IF(Q53="Probabilidad",AB52,""))),"")</f>
        <v/>
      </c>
      <c r="AC53" s="63" t="str">
        <f t="shared" si="48"/>
        <v/>
      </c>
      <c r="AD53" s="51"/>
      <c r="AE53" s="52"/>
      <c r="AF53" s="53"/>
      <c r="AG53" s="54"/>
      <c r="AH53" s="54"/>
      <c r="AI53" s="52"/>
      <c r="AJ53" s="53"/>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row>
    <row r="54" spans="1:68" ht="151.5" customHeight="1" x14ac:dyDescent="0.3">
      <c r="A54" s="445"/>
      <c r="B54" s="373"/>
      <c r="C54" s="373"/>
      <c r="D54" s="373"/>
      <c r="E54" s="376"/>
      <c r="F54" s="373"/>
      <c r="G54" s="396"/>
      <c r="H54" s="442"/>
      <c r="I54" s="381"/>
      <c r="J54" s="384"/>
      <c r="K54" s="381">
        <f ca="1">IF(NOT(ISERROR(MATCH(J54,_xlfn.ANCHORARRAY(E65),0))),I67&amp;"Por favor no seleccionar los criterios de impacto",J54)</f>
        <v>0</v>
      </c>
      <c r="L54" s="442"/>
      <c r="M54" s="381"/>
      <c r="N54" s="390"/>
      <c r="O54" s="30">
        <v>4</v>
      </c>
      <c r="P54" s="59"/>
      <c r="Q54" s="60" t="str">
        <f t="shared" ref="Q54:Q56" si="49">IF(OR(R54="Preventivo",R54="Detectivo"),"Probabilidad",IF(R54="Correctivo","Impacto",""))</f>
        <v/>
      </c>
      <c r="R54" s="57"/>
      <c r="S54" s="57"/>
      <c r="T54" s="58" t="str">
        <f t="shared" si="46"/>
        <v/>
      </c>
      <c r="U54" s="57"/>
      <c r="V54" s="57"/>
      <c r="W54" s="57"/>
      <c r="X54" s="46" t="str">
        <f t="shared" ref="X54:X56" si="50">IFERROR(IF(AND(Q53="Probabilidad",Q54="Probabilidad"),(Z53-(+Z53*T54)),IF(AND(Q53="Impacto",Q54="Probabilidad"),(Z52-(+Z52*T54)),IF(Q54="Impacto",Z53,""))),"")</f>
        <v/>
      </c>
      <c r="Y54" s="61" t="str">
        <f t="shared" si="1"/>
        <v/>
      </c>
      <c r="Z54" s="62" t="str">
        <f t="shared" si="47"/>
        <v/>
      </c>
      <c r="AA54" s="61" t="str">
        <f t="shared" si="3"/>
        <v/>
      </c>
      <c r="AB54" s="62" t="str">
        <f t="shared" ref="AB54:AB56" si="51">IFERROR(IF(AND(Q53="Impacto",Q54="Impacto"),(AB53-(+AB53*T54)),IF(AND(Q53="Probabilidad",Q54="Impacto"),(AB52-(+AB52*T54)),IF(Q54="Probabilidad",AB53,""))),"")</f>
        <v/>
      </c>
      <c r="AC54" s="6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51"/>
      <c r="AE54" s="52"/>
      <c r="AF54" s="53"/>
      <c r="AG54" s="54"/>
      <c r="AH54" s="54"/>
      <c r="AI54" s="52"/>
      <c r="AJ54" s="53"/>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ht="151.5" customHeight="1" x14ac:dyDescent="0.3">
      <c r="A55" s="445"/>
      <c r="B55" s="373"/>
      <c r="C55" s="373"/>
      <c r="D55" s="373"/>
      <c r="E55" s="376"/>
      <c r="F55" s="373"/>
      <c r="G55" s="396"/>
      <c r="H55" s="442"/>
      <c r="I55" s="381"/>
      <c r="J55" s="384"/>
      <c r="K55" s="381">
        <f ca="1">IF(NOT(ISERROR(MATCH(J55,_xlfn.ANCHORARRAY(E66),0))),I68&amp;"Por favor no seleccionar los criterios de impacto",J55)</f>
        <v>0</v>
      </c>
      <c r="L55" s="442"/>
      <c r="M55" s="381"/>
      <c r="N55" s="390"/>
      <c r="O55" s="30">
        <v>5</v>
      </c>
      <c r="P55" s="59"/>
      <c r="Q55" s="60" t="str">
        <f t="shared" si="49"/>
        <v/>
      </c>
      <c r="R55" s="57"/>
      <c r="S55" s="57"/>
      <c r="T55" s="58" t="str">
        <f t="shared" si="46"/>
        <v/>
      </c>
      <c r="U55" s="57"/>
      <c r="V55" s="57"/>
      <c r="W55" s="57"/>
      <c r="X55" s="46" t="str">
        <f t="shared" si="50"/>
        <v/>
      </c>
      <c r="Y55" s="61" t="str">
        <f t="shared" si="1"/>
        <v/>
      </c>
      <c r="Z55" s="62" t="str">
        <f t="shared" si="47"/>
        <v/>
      </c>
      <c r="AA55" s="61" t="str">
        <f t="shared" si="3"/>
        <v/>
      </c>
      <c r="AB55" s="62" t="str">
        <f t="shared" si="51"/>
        <v/>
      </c>
      <c r="AC55" s="63"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1"/>
      <c r="AE55" s="52"/>
      <c r="AF55" s="53"/>
      <c r="AG55" s="54"/>
      <c r="AH55" s="54"/>
      <c r="AI55" s="52"/>
      <c r="AJ55" s="53"/>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ht="151.5" customHeight="1" x14ac:dyDescent="0.3">
      <c r="A56" s="447"/>
      <c r="B56" s="374"/>
      <c r="C56" s="374"/>
      <c r="D56" s="374"/>
      <c r="E56" s="377"/>
      <c r="F56" s="374"/>
      <c r="G56" s="397"/>
      <c r="H56" s="443"/>
      <c r="I56" s="382"/>
      <c r="J56" s="385"/>
      <c r="K56" s="382">
        <f ca="1">IF(NOT(ISERROR(MATCH(J56,_xlfn.ANCHORARRAY(E67),0))),I69&amp;"Por favor no seleccionar los criterios de impacto",J56)</f>
        <v>0</v>
      </c>
      <c r="L56" s="443"/>
      <c r="M56" s="382"/>
      <c r="N56" s="391"/>
      <c r="O56" s="30">
        <v>6</v>
      </c>
      <c r="P56" s="59"/>
      <c r="Q56" s="60" t="str">
        <f t="shared" si="49"/>
        <v/>
      </c>
      <c r="R56" s="57"/>
      <c r="S56" s="57"/>
      <c r="T56" s="58" t="str">
        <f t="shared" si="46"/>
        <v/>
      </c>
      <c r="U56" s="57"/>
      <c r="V56" s="57"/>
      <c r="W56" s="57"/>
      <c r="X56" s="46" t="str">
        <f t="shared" si="50"/>
        <v/>
      </c>
      <c r="Y56" s="61" t="str">
        <f t="shared" si="1"/>
        <v/>
      </c>
      <c r="Z56" s="62" t="str">
        <f t="shared" si="47"/>
        <v/>
      </c>
      <c r="AA56" s="61" t="str">
        <f t="shared" si="3"/>
        <v/>
      </c>
      <c r="AB56" s="62" t="str">
        <f t="shared" si="51"/>
        <v/>
      </c>
      <c r="AC56" s="63" t="str">
        <f t="shared" si="52"/>
        <v/>
      </c>
      <c r="AD56" s="51"/>
      <c r="AE56" s="52"/>
      <c r="AF56" s="53"/>
      <c r="AG56" s="54"/>
      <c r="AH56" s="54"/>
      <c r="AI56" s="52"/>
      <c r="AJ56" s="53"/>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ht="151.5" customHeight="1" x14ac:dyDescent="0.3">
      <c r="A57" s="444">
        <v>9</v>
      </c>
      <c r="B57" s="372"/>
      <c r="C57" s="372"/>
      <c r="D57" s="372"/>
      <c r="E57" s="375"/>
      <c r="F57" s="372"/>
      <c r="G57" s="395"/>
      <c r="H57" s="441" t="str">
        <f>IF(G57&lt;=0,"",IF(G57&lt;=2,"Muy Baja",IF(G57&lt;=24,"Baja",IF(G57&lt;=500,"Media",IF(G57&lt;=5000,"Alta","Muy Alta")))))</f>
        <v/>
      </c>
      <c r="I57" s="380" t="str">
        <f>IF(H57="","",IF(H57="Muy Baja",0.2,IF(H57="Baja",0.4,IF(H57="Media",0.6,IF(H57="Alta",0.8,IF(H57="Muy Alta",1,))))))</f>
        <v/>
      </c>
      <c r="J57" s="383"/>
      <c r="K57" s="380">
        <f>IF(NOT(ISERROR(MATCH(J57,'[9]Tabla Impacto'!$B$221:$B$223,0))),'[9]Tabla Impacto'!$F$223&amp;"Por favor no seleccionar los criterios de impacto(Afectación Económica o presupuestal y Pérdida Reputacional)",J57)</f>
        <v>0</v>
      </c>
      <c r="L57" s="441" t="str">
        <f>IF(OR(K57='[9]Tabla Impacto'!$C$11,K57='[9]Tabla Impacto'!$D$11),"Leve",IF(OR(K57='[9]Tabla Impacto'!$C$12,K57='[9]Tabla Impacto'!$D$12),"Menor",IF(OR(K57='[9]Tabla Impacto'!$C$13,K57='[9]Tabla Impacto'!$D$13),"Moderado",IF(OR(K57='[9]Tabla Impacto'!$C$14,K57='[9]Tabla Impacto'!$D$14),"Mayor",IF(OR(K57='[9]Tabla Impacto'!$C$15,K57='[9]Tabla Impacto'!$D$15),"Catastrófico","")))))</f>
        <v/>
      </c>
      <c r="M57" s="380" t="str">
        <f>IF(L57="","",IF(L57="Leve",0.2,IF(L57="Menor",0.4,IF(L57="Moderado",0.6,IF(L57="Mayor",0.8,IF(L57="Catastrófico",1,))))))</f>
        <v/>
      </c>
      <c r="N57" s="38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30">
        <v>1</v>
      </c>
      <c r="P57" s="59"/>
      <c r="Q57" s="60" t="str">
        <f>IF(OR(R57="Preventivo",R57="Detectivo"),"Probabilidad",IF(R57="Correctivo","Impacto",""))</f>
        <v/>
      </c>
      <c r="R57" s="57"/>
      <c r="S57" s="57"/>
      <c r="T57" s="58" t="str">
        <f>IF(AND(R57="Preventivo",S57="Automático"),"50%",IF(AND(R57="Preventivo",S57="Manual"),"40%",IF(AND(R57="Detectivo",S57="Automático"),"40%",IF(AND(R57="Detectivo",S57="Manual"),"30%",IF(AND(R57="Correctivo",S57="Automático"),"35%",IF(AND(R57="Correctivo",S57="Manual"),"25%",""))))))</f>
        <v/>
      </c>
      <c r="U57" s="57"/>
      <c r="V57" s="57"/>
      <c r="W57" s="57"/>
      <c r="X57" s="46" t="str">
        <f>IFERROR(IF(Q57="Probabilidad",(I57-(+I57*T57)),IF(Q57="Impacto",I57,"")),"")</f>
        <v/>
      </c>
      <c r="Y57" s="61" t="str">
        <f>IFERROR(IF(X57="","",IF(X57&lt;=0.2,"Muy Baja",IF(X57&lt;=0.4,"Baja",IF(X57&lt;=0.6,"Media",IF(X57&lt;=0.8,"Alta","Muy Alta"))))),"")</f>
        <v/>
      </c>
      <c r="Z57" s="62" t="str">
        <f>+X57</f>
        <v/>
      </c>
      <c r="AA57" s="61" t="str">
        <f>IFERROR(IF(AB57="","",IF(AB57&lt;=0.2,"Leve",IF(AB57&lt;=0.4,"Menor",IF(AB57&lt;=0.6,"Moderado",IF(AB57&lt;=0.8,"Mayor","Catastrófico"))))),"")</f>
        <v/>
      </c>
      <c r="AB57" s="62" t="str">
        <f>IFERROR(IF(Q57="Impacto",(M57-(+M57*T57)),IF(Q57="Probabilidad",M57,"")),"")</f>
        <v/>
      </c>
      <c r="AC57" s="6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51"/>
      <c r="AE57" s="52"/>
      <c r="AF57" s="53"/>
      <c r="AG57" s="54"/>
      <c r="AH57" s="54"/>
      <c r="AI57" s="52"/>
      <c r="AJ57" s="53"/>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151.5" customHeight="1" x14ac:dyDescent="0.3">
      <c r="A58" s="445"/>
      <c r="B58" s="373"/>
      <c r="C58" s="373"/>
      <c r="D58" s="373"/>
      <c r="E58" s="376"/>
      <c r="F58" s="373"/>
      <c r="G58" s="396"/>
      <c r="H58" s="442"/>
      <c r="I58" s="381"/>
      <c r="J58" s="384"/>
      <c r="K58" s="381">
        <f ca="1">IF(NOT(ISERROR(MATCH(J58,_xlfn.ANCHORARRAY(E69),0))),I71&amp;"Por favor no seleccionar los criterios de impacto",J58)</f>
        <v>0</v>
      </c>
      <c r="L58" s="442"/>
      <c r="M58" s="381"/>
      <c r="N58" s="390"/>
      <c r="O58" s="30">
        <v>2</v>
      </c>
      <c r="P58" s="59"/>
      <c r="Q58" s="60" t="str">
        <f>IF(OR(R58="Preventivo",R58="Detectivo"),"Probabilidad",IF(R58="Correctivo","Impacto",""))</f>
        <v/>
      </c>
      <c r="R58" s="57"/>
      <c r="S58" s="57"/>
      <c r="T58" s="58" t="str">
        <f t="shared" ref="T58:T62" si="53">IF(AND(R58="Preventivo",S58="Automático"),"50%",IF(AND(R58="Preventivo",S58="Manual"),"40%",IF(AND(R58="Detectivo",S58="Automático"),"40%",IF(AND(R58="Detectivo",S58="Manual"),"30%",IF(AND(R58="Correctivo",S58="Automático"),"35%",IF(AND(R58="Correctivo",S58="Manual"),"25%",""))))))</f>
        <v/>
      </c>
      <c r="U58" s="57"/>
      <c r="V58" s="57"/>
      <c r="W58" s="57"/>
      <c r="X58" s="46" t="str">
        <f>IFERROR(IF(AND(Q57="Probabilidad",Q58="Probabilidad"),(Z57-(+Z57*T58)),IF(Q58="Probabilidad",(I57-(+I57*T58)),IF(Q58="Impacto",Z57,""))),"")</f>
        <v/>
      </c>
      <c r="Y58" s="61" t="str">
        <f t="shared" si="1"/>
        <v/>
      </c>
      <c r="Z58" s="62" t="str">
        <f t="shared" ref="Z58:Z62" si="54">+X58</f>
        <v/>
      </c>
      <c r="AA58" s="61" t="str">
        <f t="shared" si="3"/>
        <v/>
      </c>
      <c r="AB58" s="62" t="str">
        <f>IFERROR(IF(AND(Q57="Impacto",Q58="Impacto"),(AB57-(+AB57*T58)),IF(Q58="Impacto",(M57-(+M57*T58)),IF(Q58="Probabilidad",AB57,""))),"")</f>
        <v/>
      </c>
      <c r="AC58" s="63" t="str">
        <f t="shared" ref="AC58:AC59" si="55">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1"/>
      <c r="AE58" s="52"/>
      <c r="AF58" s="53"/>
      <c r="AG58" s="54"/>
      <c r="AH58" s="54"/>
      <c r="AI58" s="52"/>
      <c r="AJ58" s="53"/>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row>
    <row r="59" spans="1:68" ht="151.5" customHeight="1" x14ac:dyDescent="0.3">
      <c r="A59" s="445"/>
      <c r="B59" s="373"/>
      <c r="C59" s="373"/>
      <c r="D59" s="373"/>
      <c r="E59" s="376"/>
      <c r="F59" s="373"/>
      <c r="G59" s="396"/>
      <c r="H59" s="442"/>
      <c r="I59" s="381"/>
      <c r="J59" s="384"/>
      <c r="K59" s="381">
        <f ca="1">IF(NOT(ISERROR(MATCH(J59,_xlfn.ANCHORARRAY(E70),0))),I72&amp;"Por favor no seleccionar los criterios de impacto",J59)</f>
        <v>0</v>
      </c>
      <c r="L59" s="442"/>
      <c r="M59" s="381"/>
      <c r="N59" s="390"/>
      <c r="O59" s="30">
        <v>3</v>
      </c>
      <c r="P59" s="71"/>
      <c r="Q59" s="60" t="str">
        <f>IF(OR(R59="Preventivo",R59="Detectivo"),"Probabilidad",IF(R59="Correctivo","Impacto",""))</f>
        <v/>
      </c>
      <c r="R59" s="57"/>
      <c r="S59" s="57"/>
      <c r="T59" s="58" t="str">
        <f t="shared" si="53"/>
        <v/>
      </c>
      <c r="U59" s="57"/>
      <c r="V59" s="57"/>
      <c r="W59" s="57"/>
      <c r="X59" s="46" t="str">
        <f>IFERROR(IF(AND(Q58="Probabilidad",Q59="Probabilidad"),(Z58-(+Z58*T59)),IF(AND(Q58="Impacto",Q59="Probabilidad"),(Z57-(+Z57*T59)),IF(Q59="Impacto",Z58,""))),"")</f>
        <v/>
      </c>
      <c r="Y59" s="61" t="str">
        <f t="shared" si="1"/>
        <v/>
      </c>
      <c r="Z59" s="62" t="str">
        <f t="shared" si="54"/>
        <v/>
      </c>
      <c r="AA59" s="61" t="str">
        <f t="shared" si="3"/>
        <v/>
      </c>
      <c r="AB59" s="62" t="str">
        <f>IFERROR(IF(AND(Q58="Impacto",Q59="Impacto"),(AB58-(+AB58*T59)),IF(AND(Q58="Probabilidad",Q59="Impacto"),(AB57-(+AB57*T59)),IF(Q59="Probabilidad",AB58,""))),"")</f>
        <v/>
      </c>
      <c r="AC59" s="63" t="str">
        <f t="shared" si="55"/>
        <v/>
      </c>
      <c r="AD59" s="51"/>
      <c r="AE59" s="52"/>
      <c r="AF59" s="53"/>
      <c r="AG59" s="54"/>
      <c r="AH59" s="54"/>
      <c r="AI59" s="52"/>
      <c r="AJ59" s="53"/>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ht="151.5" customHeight="1" x14ac:dyDescent="0.3">
      <c r="A60" s="445"/>
      <c r="B60" s="373"/>
      <c r="C60" s="373"/>
      <c r="D60" s="373"/>
      <c r="E60" s="376"/>
      <c r="F60" s="373"/>
      <c r="G60" s="396"/>
      <c r="H60" s="442"/>
      <c r="I60" s="381"/>
      <c r="J60" s="384"/>
      <c r="K60" s="381">
        <f ca="1">IF(NOT(ISERROR(MATCH(J60,_xlfn.ANCHORARRAY(E71),0))),I73&amp;"Por favor no seleccionar los criterios de impacto",J60)</f>
        <v>0</v>
      </c>
      <c r="L60" s="442"/>
      <c r="M60" s="381"/>
      <c r="N60" s="390"/>
      <c r="O60" s="30">
        <v>4</v>
      </c>
      <c r="P60" s="59"/>
      <c r="Q60" s="60" t="str">
        <f t="shared" ref="Q60:Q62" si="56">IF(OR(R60="Preventivo",R60="Detectivo"),"Probabilidad",IF(R60="Correctivo","Impacto",""))</f>
        <v/>
      </c>
      <c r="R60" s="57"/>
      <c r="S60" s="57"/>
      <c r="T60" s="58" t="str">
        <f t="shared" si="53"/>
        <v/>
      </c>
      <c r="U60" s="57"/>
      <c r="V60" s="57"/>
      <c r="W60" s="57"/>
      <c r="X60" s="46" t="str">
        <f t="shared" ref="X60:X62" si="57">IFERROR(IF(AND(Q59="Probabilidad",Q60="Probabilidad"),(Z59-(+Z59*T60)),IF(AND(Q59="Impacto",Q60="Probabilidad"),(Z58-(+Z58*T60)),IF(Q60="Impacto",Z59,""))),"")</f>
        <v/>
      </c>
      <c r="Y60" s="61" t="str">
        <f t="shared" si="1"/>
        <v/>
      </c>
      <c r="Z60" s="62" t="str">
        <f t="shared" si="54"/>
        <v/>
      </c>
      <c r="AA60" s="61" t="str">
        <f t="shared" si="3"/>
        <v/>
      </c>
      <c r="AB60" s="62" t="str">
        <f t="shared" ref="AB60:AB62" si="58">IFERROR(IF(AND(Q59="Impacto",Q60="Impacto"),(AB59-(+AB59*T60)),IF(AND(Q59="Probabilidad",Q60="Impacto"),(AB58-(+AB58*T60)),IF(Q60="Probabilidad",AB59,""))),"")</f>
        <v/>
      </c>
      <c r="AC60" s="6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51"/>
      <c r="AE60" s="52"/>
      <c r="AF60" s="53"/>
      <c r="AG60" s="54"/>
      <c r="AH60" s="54"/>
      <c r="AI60" s="52"/>
      <c r="AJ60" s="53"/>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row>
    <row r="61" spans="1:68" ht="151.5" customHeight="1" x14ac:dyDescent="0.3">
      <c r="A61" s="445"/>
      <c r="B61" s="373"/>
      <c r="C61" s="373"/>
      <c r="D61" s="373"/>
      <c r="E61" s="376"/>
      <c r="F61" s="373"/>
      <c r="G61" s="396"/>
      <c r="H61" s="442"/>
      <c r="I61" s="381"/>
      <c r="J61" s="384"/>
      <c r="K61" s="381">
        <f ca="1">IF(NOT(ISERROR(MATCH(J61,_xlfn.ANCHORARRAY(E72),0))),I74&amp;"Por favor no seleccionar los criterios de impacto",J61)</f>
        <v>0</v>
      </c>
      <c r="L61" s="442"/>
      <c r="M61" s="381"/>
      <c r="N61" s="390"/>
      <c r="O61" s="30">
        <v>5</v>
      </c>
      <c r="P61" s="59"/>
      <c r="Q61" s="60" t="str">
        <f t="shared" si="56"/>
        <v/>
      </c>
      <c r="R61" s="57"/>
      <c r="S61" s="57"/>
      <c r="T61" s="58" t="str">
        <f t="shared" si="53"/>
        <v/>
      </c>
      <c r="U61" s="57"/>
      <c r="V61" s="57"/>
      <c r="W61" s="57"/>
      <c r="X61" s="46" t="str">
        <f t="shared" si="57"/>
        <v/>
      </c>
      <c r="Y61" s="61" t="str">
        <f t="shared" si="1"/>
        <v/>
      </c>
      <c r="Z61" s="62" t="str">
        <f t="shared" si="54"/>
        <v/>
      </c>
      <c r="AA61" s="61" t="str">
        <f t="shared" si="3"/>
        <v/>
      </c>
      <c r="AB61" s="62" t="str">
        <f t="shared" si="58"/>
        <v/>
      </c>
      <c r="AC61" s="63"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1"/>
      <c r="AE61" s="52"/>
      <c r="AF61" s="53"/>
      <c r="AG61" s="54"/>
      <c r="AH61" s="54"/>
      <c r="AI61" s="52"/>
      <c r="AJ61" s="53"/>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row>
    <row r="62" spans="1:68" ht="151.5" customHeight="1" x14ac:dyDescent="0.3">
      <c r="A62" s="447"/>
      <c r="B62" s="374"/>
      <c r="C62" s="374"/>
      <c r="D62" s="374"/>
      <c r="E62" s="377"/>
      <c r="F62" s="374"/>
      <c r="G62" s="397"/>
      <c r="H62" s="443"/>
      <c r="I62" s="382"/>
      <c r="J62" s="385"/>
      <c r="K62" s="382">
        <f ca="1">IF(NOT(ISERROR(MATCH(J62,_xlfn.ANCHORARRAY(E73),0))),I75&amp;"Por favor no seleccionar los criterios de impacto",J62)</f>
        <v>0</v>
      </c>
      <c r="L62" s="443"/>
      <c r="M62" s="382"/>
      <c r="N62" s="391"/>
      <c r="O62" s="30">
        <v>6</v>
      </c>
      <c r="P62" s="59"/>
      <c r="Q62" s="60" t="str">
        <f t="shared" si="56"/>
        <v/>
      </c>
      <c r="R62" s="57"/>
      <c r="S62" s="57"/>
      <c r="T62" s="58" t="str">
        <f t="shared" si="53"/>
        <v/>
      </c>
      <c r="U62" s="57"/>
      <c r="V62" s="57"/>
      <c r="W62" s="57"/>
      <c r="X62" s="46" t="str">
        <f t="shared" si="57"/>
        <v/>
      </c>
      <c r="Y62" s="61" t="str">
        <f t="shared" si="1"/>
        <v/>
      </c>
      <c r="Z62" s="62" t="str">
        <f t="shared" si="54"/>
        <v/>
      </c>
      <c r="AA62" s="61" t="str">
        <f t="shared" si="3"/>
        <v/>
      </c>
      <c r="AB62" s="62" t="str">
        <f t="shared" si="58"/>
        <v/>
      </c>
      <c r="AC62" s="63" t="str">
        <f t="shared" si="59"/>
        <v/>
      </c>
      <c r="AD62" s="51"/>
      <c r="AE62" s="52"/>
      <c r="AF62" s="53"/>
      <c r="AG62" s="54"/>
      <c r="AH62" s="54"/>
      <c r="AI62" s="52"/>
      <c r="AJ62" s="53"/>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row>
    <row r="63" spans="1:68" ht="151.5" customHeight="1" x14ac:dyDescent="0.3">
      <c r="A63" s="444">
        <v>10</v>
      </c>
      <c r="B63" s="372"/>
      <c r="C63" s="372"/>
      <c r="D63" s="372"/>
      <c r="E63" s="375"/>
      <c r="F63" s="372"/>
      <c r="G63" s="395"/>
      <c r="H63" s="441" t="str">
        <f>IF(G63&lt;=0,"",IF(G63&lt;=2,"Muy Baja",IF(G63&lt;=24,"Baja",IF(G63&lt;=500,"Media",IF(G63&lt;=5000,"Alta","Muy Alta")))))</f>
        <v/>
      </c>
      <c r="I63" s="380" t="str">
        <f>IF(H63="","",IF(H63="Muy Baja",0.2,IF(H63="Baja",0.4,IF(H63="Media",0.6,IF(H63="Alta",0.8,IF(H63="Muy Alta",1,))))))</f>
        <v/>
      </c>
      <c r="J63" s="383"/>
      <c r="K63" s="380">
        <f>IF(NOT(ISERROR(MATCH(J63,'[9]Tabla Impacto'!$B$221:$B$223,0))),'[9]Tabla Impacto'!$F$223&amp;"Por favor no seleccionar los criterios de impacto(Afectación Económica o presupuestal y Pérdida Reputacional)",J63)</f>
        <v>0</v>
      </c>
      <c r="L63" s="441" t="str">
        <f>IF(OR(K63='[9]Tabla Impacto'!$C$11,K63='[9]Tabla Impacto'!$D$11),"Leve",IF(OR(K63='[9]Tabla Impacto'!$C$12,K63='[9]Tabla Impacto'!$D$12),"Menor",IF(OR(K63='[9]Tabla Impacto'!$C$13,K63='[9]Tabla Impacto'!$D$13),"Moderado",IF(OR(K63='[9]Tabla Impacto'!$C$14,K63='[9]Tabla Impacto'!$D$14),"Mayor",IF(OR(K63='[9]Tabla Impacto'!$C$15,K63='[9]Tabla Impacto'!$D$15),"Catastrófico","")))))</f>
        <v/>
      </c>
      <c r="M63" s="380" t="str">
        <f>IF(L63="","",IF(L63="Leve",0.2,IF(L63="Menor",0.4,IF(L63="Moderado",0.6,IF(L63="Mayor",0.8,IF(L63="Catastrófico",1,))))))</f>
        <v/>
      </c>
      <c r="N63" s="389"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30">
        <v>1</v>
      </c>
      <c r="P63" s="59"/>
      <c r="Q63" s="60" t="str">
        <f>IF(OR(R63="Preventivo",R63="Detectivo"),"Probabilidad",IF(R63="Correctivo","Impacto",""))</f>
        <v/>
      </c>
      <c r="R63" s="57"/>
      <c r="S63" s="57"/>
      <c r="T63" s="58" t="str">
        <f>IF(AND(R63="Preventivo",S63="Automático"),"50%",IF(AND(R63="Preventivo",S63="Manual"),"40%",IF(AND(R63="Detectivo",S63="Automático"),"40%",IF(AND(R63="Detectivo",S63="Manual"),"30%",IF(AND(R63="Correctivo",S63="Automático"),"35%",IF(AND(R63="Correctivo",S63="Manual"),"25%",""))))))</f>
        <v/>
      </c>
      <c r="U63" s="57"/>
      <c r="V63" s="57"/>
      <c r="W63" s="57"/>
      <c r="X63" s="46" t="str">
        <f>IFERROR(IF(Q63="Probabilidad",(I63-(+I63*T63)),IF(Q63="Impacto",I63,"")),"")</f>
        <v/>
      </c>
      <c r="Y63" s="61" t="str">
        <f>IFERROR(IF(X63="","",IF(X63&lt;=0.2,"Muy Baja",IF(X63&lt;=0.4,"Baja",IF(X63&lt;=0.6,"Media",IF(X63&lt;=0.8,"Alta","Muy Alta"))))),"")</f>
        <v/>
      </c>
      <c r="Z63" s="62" t="str">
        <f>+X63</f>
        <v/>
      </c>
      <c r="AA63" s="61" t="str">
        <f>IFERROR(IF(AB63="","",IF(AB63&lt;=0.2,"Leve",IF(AB63&lt;=0.4,"Menor",IF(AB63&lt;=0.6,"Moderado",IF(AB63&lt;=0.8,"Mayor","Catastrófico"))))),"")</f>
        <v/>
      </c>
      <c r="AB63" s="62" t="str">
        <f>IFERROR(IF(Q63="Impacto",(M63-(+M63*T63)),IF(Q63="Probabilidad",M63,"")),"")</f>
        <v/>
      </c>
      <c r="AC63" s="6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51"/>
      <c r="AE63" s="52"/>
      <c r="AF63" s="53"/>
      <c r="AG63" s="54"/>
      <c r="AH63" s="54"/>
      <c r="AI63" s="52"/>
      <c r="AJ63" s="53"/>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row>
    <row r="64" spans="1:68" ht="151.5" customHeight="1" x14ac:dyDescent="0.3">
      <c r="A64" s="445"/>
      <c r="B64" s="373"/>
      <c r="C64" s="373"/>
      <c r="D64" s="373"/>
      <c r="E64" s="376"/>
      <c r="F64" s="373"/>
      <c r="G64" s="396"/>
      <c r="H64" s="442"/>
      <c r="I64" s="381"/>
      <c r="J64" s="384"/>
      <c r="K64" s="381">
        <f ca="1">IF(NOT(ISERROR(MATCH(J64,_xlfn.ANCHORARRAY(E75),0))),I77&amp;"Por favor no seleccionar los criterios de impacto",J64)</f>
        <v>0</v>
      </c>
      <c r="L64" s="442"/>
      <c r="M64" s="381"/>
      <c r="N64" s="390"/>
      <c r="O64" s="30">
        <v>2</v>
      </c>
      <c r="P64" s="59"/>
      <c r="Q64" s="60" t="str">
        <f>IF(OR(R64="Preventivo",R64="Detectivo"),"Probabilidad",IF(R64="Correctivo","Impacto",""))</f>
        <v/>
      </c>
      <c r="R64" s="57"/>
      <c r="S64" s="57"/>
      <c r="T64" s="58" t="str">
        <f t="shared" ref="T64:T68" si="60">IF(AND(R64="Preventivo",S64="Automático"),"50%",IF(AND(R64="Preventivo",S64="Manual"),"40%",IF(AND(R64="Detectivo",S64="Automático"),"40%",IF(AND(R64="Detectivo",S64="Manual"),"30%",IF(AND(R64="Correctivo",S64="Automático"),"35%",IF(AND(R64="Correctivo",S64="Manual"),"25%",""))))))</f>
        <v/>
      </c>
      <c r="U64" s="57"/>
      <c r="V64" s="57"/>
      <c r="W64" s="57"/>
      <c r="X64" s="46" t="str">
        <f>IFERROR(IF(AND(Q63="Probabilidad",Q64="Probabilidad"),(Z63-(+Z63*T64)),IF(Q64="Probabilidad",(I63-(+I63*T64)),IF(Q64="Impacto",Z63,""))),"")</f>
        <v/>
      </c>
      <c r="Y64" s="61" t="str">
        <f t="shared" si="1"/>
        <v/>
      </c>
      <c r="Z64" s="62" t="str">
        <f t="shared" ref="Z64:Z68" si="61">+X64</f>
        <v/>
      </c>
      <c r="AA64" s="61" t="str">
        <f t="shared" si="3"/>
        <v/>
      </c>
      <c r="AB64" s="62" t="str">
        <f>IFERROR(IF(AND(Q63="Impacto",Q64="Impacto"),(AB63-(+AB63*T64)),IF(Q64="Impacto",(M63-(+M63*T64)),IF(Q64="Probabilidad",AB63,""))),"")</f>
        <v/>
      </c>
      <c r="AC64" s="63" t="str">
        <f t="shared" ref="AC64:AC65" si="62">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1"/>
      <c r="AE64" s="52"/>
      <c r="AF64" s="53"/>
      <c r="AG64" s="54"/>
      <c r="AH64" s="54"/>
      <c r="AI64" s="52"/>
      <c r="AJ64" s="53"/>
    </row>
    <row r="65" spans="1:36" ht="151.5" customHeight="1" x14ac:dyDescent="0.3">
      <c r="A65" s="445"/>
      <c r="B65" s="373"/>
      <c r="C65" s="373"/>
      <c r="D65" s="373"/>
      <c r="E65" s="376"/>
      <c r="F65" s="373"/>
      <c r="G65" s="396"/>
      <c r="H65" s="442"/>
      <c r="I65" s="381"/>
      <c r="J65" s="384"/>
      <c r="K65" s="381">
        <f ca="1">IF(NOT(ISERROR(MATCH(J65,_xlfn.ANCHORARRAY(E76),0))),I78&amp;"Por favor no seleccionar los criterios de impacto",J65)</f>
        <v>0</v>
      </c>
      <c r="L65" s="442"/>
      <c r="M65" s="381"/>
      <c r="N65" s="390"/>
      <c r="O65" s="30">
        <v>3</v>
      </c>
      <c r="P65" s="71"/>
      <c r="Q65" s="60" t="str">
        <f>IF(OR(R65="Preventivo",R65="Detectivo"),"Probabilidad",IF(R65="Correctivo","Impacto",""))</f>
        <v/>
      </c>
      <c r="R65" s="57"/>
      <c r="S65" s="57"/>
      <c r="T65" s="58" t="str">
        <f t="shared" si="60"/>
        <v/>
      </c>
      <c r="U65" s="57"/>
      <c r="V65" s="57"/>
      <c r="W65" s="57"/>
      <c r="X65" s="46" t="str">
        <f>IFERROR(IF(AND(Q64="Probabilidad",Q65="Probabilidad"),(Z64-(+Z64*T65)),IF(AND(Q64="Impacto",Q65="Probabilidad"),(Z63-(+Z63*T65)),IF(Q65="Impacto",Z64,""))),"")</f>
        <v/>
      </c>
      <c r="Y65" s="61" t="str">
        <f t="shared" si="1"/>
        <v/>
      </c>
      <c r="Z65" s="62" t="str">
        <f t="shared" si="61"/>
        <v/>
      </c>
      <c r="AA65" s="61" t="str">
        <f t="shared" si="3"/>
        <v/>
      </c>
      <c r="AB65" s="62" t="str">
        <f>IFERROR(IF(AND(Q64="Impacto",Q65="Impacto"),(AB64-(+AB64*T65)),IF(AND(Q64="Probabilidad",Q65="Impacto"),(AB63-(+AB63*T65)),IF(Q65="Probabilidad",AB64,""))),"")</f>
        <v/>
      </c>
      <c r="AC65" s="63" t="str">
        <f t="shared" si="62"/>
        <v/>
      </c>
      <c r="AD65" s="51"/>
      <c r="AE65" s="52"/>
      <c r="AF65" s="53"/>
      <c r="AG65" s="54"/>
      <c r="AH65" s="54"/>
      <c r="AI65" s="52"/>
      <c r="AJ65" s="53"/>
    </row>
    <row r="66" spans="1:36" x14ac:dyDescent="0.3">
      <c r="A66" s="446"/>
      <c r="B66" s="446"/>
      <c r="C66" s="446"/>
      <c r="D66" s="446"/>
      <c r="E66" s="440"/>
      <c r="F66" s="448"/>
      <c r="G66" s="440"/>
      <c r="H66" s="440"/>
      <c r="I66" s="440"/>
      <c r="J66" s="440"/>
      <c r="K66" s="440"/>
      <c r="L66" s="440"/>
      <c r="M66" s="440"/>
      <c r="N66" s="440"/>
    </row>
    <row r="67" spans="1:36" ht="151.5" customHeight="1" x14ac:dyDescent="0.3">
      <c r="A67" s="445"/>
      <c r="B67" s="373"/>
      <c r="C67" s="373"/>
      <c r="D67" s="373"/>
      <c r="E67" s="376"/>
      <c r="F67" s="373"/>
      <c r="G67" s="396"/>
      <c r="H67" s="442"/>
      <c r="I67" s="381"/>
      <c r="J67" s="384"/>
      <c r="K67" s="381">
        <f ca="1">IF(NOT(ISERROR(MATCH(J67,_xlfn.ANCHORARRAY(E78),0))),I80&amp;"Por favor no seleccionar los criterios de impacto",J67)</f>
        <v>0</v>
      </c>
      <c r="L67" s="442"/>
      <c r="M67" s="381"/>
      <c r="N67" s="390"/>
      <c r="O67" s="30">
        <v>5</v>
      </c>
      <c r="P67" s="59"/>
      <c r="Q67" s="60" t="str">
        <f t="shared" ref="Q67:Q68" si="63">IF(OR(R67="Preventivo",R67="Detectivo"),"Probabilidad",IF(R67="Correctivo","Impacto",""))</f>
        <v/>
      </c>
      <c r="R67" s="57"/>
      <c r="S67" s="57"/>
      <c r="T67" s="58" t="str">
        <f t="shared" si="60"/>
        <v/>
      </c>
      <c r="U67" s="57"/>
      <c r="V67" s="57"/>
      <c r="W67" s="57"/>
      <c r="X67" s="46" t="str">
        <f t="shared" ref="X67:X68" si="64">IFERROR(IF(AND(Q66="Probabilidad",Q67="Probabilidad"),(Z66-(+Z66*T67)),IF(AND(Q66="Impacto",Q67="Probabilidad"),(Z65-(+Z65*T67)),IF(Q67="Impacto",Z66,""))),"")</f>
        <v/>
      </c>
      <c r="Y67" s="61" t="str">
        <f t="shared" si="1"/>
        <v/>
      </c>
      <c r="Z67" s="62" t="str">
        <f t="shared" si="61"/>
        <v/>
      </c>
      <c r="AA67" s="61" t="str">
        <f t="shared" si="3"/>
        <v/>
      </c>
      <c r="AB67" s="62" t="str">
        <f t="shared" ref="AB67:AB68" si="65">IFERROR(IF(AND(Q66="Impacto",Q67="Impacto"),(AB66-(+AB66*T67)),IF(AND(Q66="Probabilidad",Q67="Impacto"),(AB65-(+AB65*T67)),IF(Q67="Probabilidad",AB66,""))),"")</f>
        <v/>
      </c>
      <c r="AC67" s="63"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1"/>
      <c r="AE67" s="52"/>
      <c r="AF67" s="53"/>
      <c r="AG67" s="54"/>
      <c r="AH67" s="54"/>
      <c r="AI67" s="52"/>
      <c r="AJ67" s="53"/>
    </row>
    <row r="68" spans="1:36" ht="151.5" customHeight="1" x14ac:dyDescent="0.3">
      <c r="A68" s="447"/>
      <c r="B68" s="374"/>
      <c r="C68" s="374"/>
      <c r="D68" s="374"/>
      <c r="E68" s="377"/>
      <c r="F68" s="374"/>
      <c r="G68" s="397"/>
      <c r="H68" s="443"/>
      <c r="I68" s="382"/>
      <c r="J68" s="385"/>
      <c r="K68" s="382">
        <f ca="1">IF(NOT(ISERROR(MATCH(J68,_xlfn.ANCHORARRAY(E79),0))),I81&amp;"Por favor no seleccionar los criterios de impacto",J68)</f>
        <v>0</v>
      </c>
      <c r="L68" s="443"/>
      <c r="M68" s="382"/>
      <c r="N68" s="391"/>
      <c r="O68" s="30">
        <v>6</v>
      </c>
      <c r="P68" s="59"/>
      <c r="Q68" s="60" t="str">
        <f t="shared" si="63"/>
        <v/>
      </c>
      <c r="R68" s="57"/>
      <c r="S68" s="57"/>
      <c r="T68" s="58" t="str">
        <f t="shared" si="60"/>
        <v/>
      </c>
      <c r="U68" s="57"/>
      <c r="V68" s="57"/>
      <c r="W68" s="57"/>
      <c r="X68" s="46" t="str">
        <f t="shared" si="64"/>
        <v/>
      </c>
      <c r="Y68" s="61" t="str">
        <f t="shared" si="1"/>
        <v/>
      </c>
      <c r="Z68" s="62" t="str">
        <f t="shared" si="61"/>
        <v/>
      </c>
      <c r="AA68" s="61" t="str">
        <f t="shared" si="3"/>
        <v/>
      </c>
      <c r="AB68" s="62" t="str">
        <f t="shared" si="65"/>
        <v/>
      </c>
      <c r="AC68" s="63" t="str">
        <f t="shared" si="66"/>
        <v/>
      </c>
      <c r="AD68" s="51"/>
      <c r="AE68" s="52"/>
      <c r="AF68" s="53"/>
      <c r="AG68" s="54"/>
      <c r="AH68" s="54"/>
      <c r="AI68" s="52"/>
      <c r="AJ68" s="53"/>
    </row>
    <row r="69" spans="1:36" ht="49.5" customHeight="1" x14ac:dyDescent="0.3">
      <c r="A69" s="37"/>
      <c r="B69" s="401" t="s">
        <v>128</v>
      </c>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3"/>
    </row>
    <row r="71" spans="1:36" x14ac:dyDescent="0.3">
      <c r="A71" s="306"/>
      <c r="B71" s="38" t="s">
        <v>129</v>
      </c>
      <c r="C71" s="306"/>
      <c r="D71" s="306"/>
      <c r="F71" s="306"/>
    </row>
  </sheetData>
  <mergeCells count="185">
    <mergeCell ref="B69:AJ69"/>
    <mergeCell ref="I63:I68"/>
    <mergeCell ref="J63:J68"/>
    <mergeCell ref="K63:K68"/>
    <mergeCell ref="L63:L68"/>
    <mergeCell ref="M63:M68"/>
    <mergeCell ref="N63:N68"/>
    <mergeCell ref="M57:M62"/>
    <mergeCell ref="N57:N62"/>
    <mergeCell ref="I57:I62"/>
    <mergeCell ref="J57:J62"/>
    <mergeCell ref="K57:K62"/>
    <mergeCell ref="L57:L62"/>
    <mergeCell ref="A63:A68"/>
    <mergeCell ref="B63:B68"/>
    <mergeCell ref="C63:C68"/>
    <mergeCell ref="D63:D68"/>
    <mergeCell ref="E63:E68"/>
    <mergeCell ref="F63:F68"/>
    <mergeCell ref="G63:G68"/>
    <mergeCell ref="H63:H68"/>
    <mergeCell ref="G57:G62"/>
    <mergeCell ref="H57:H62"/>
    <mergeCell ref="A57:A62"/>
    <mergeCell ref="B57:B62"/>
    <mergeCell ref="C57:C62"/>
    <mergeCell ref="D57:D62"/>
    <mergeCell ref="E57:E62"/>
    <mergeCell ref="F57:F62"/>
    <mergeCell ref="I51:I56"/>
    <mergeCell ref="J51:J56"/>
    <mergeCell ref="K51:K56"/>
    <mergeCell ref="L51:L56"/>
    <mergeCell ref="M51:M56"/>
    <mergeCell ref="N51:N56"/>
    <mergeCell ref="M45:M50"/>
    <mergeCell ref="N45:N50"/>
    <mergeCell ref="A51:A56"/>
    <mergeCell ref="B51:B56"/>
    <mergeCell ref="C51:C56"/>
    <mergeCell ref="D51:D56"/>
    <mergeCell ref="E51:E56"/>
    <mergeCell ref="F51:F56"/>
    <mergeCell ref="G51:G56"/>
    <mergeCell ref="H51:H56"/>
    <mergeCell ref="G45:G50"/>
    <mergeCell ref="H45:H50"/>
    <mergeCell ref="I45:I50"/>
    <mergeCell ref="J45:J50"/>
    <mergeCell ref="K45:K50"/>
    <mergeCell ref="L45:L50"/>
    <mergeCell ref="A45:A50"/>
    <mergeCell ref="B45:B50"/>
    <mergeCell ref="C45:C50"/>
    <mergeCell ref="D45:D50"/>
    <mergeCell ref="E45:E50"/>
    <mergeCell ref="F45:F50"/>
    <mergeCell ref="I39:I44"/>
    <mergeCell ref="J39:J44"/>
    <mergeCell ref="K39:K44"/>
    <mergeCell ref="L39:L44"/>
    <mergeCell ref="M39:M44"/>
    <mergeCell ref="N39:N44"/>
    <mergeCell ref="M33:M38"/>
    <mergeCell ref="N33:N38"/>
    <mergeCell ref="A39:A44"/>
    <mergeCell ref="B39:B44"/>
    <mergeCell ref="C39:C44"/>
    <mergeCell ref="D39:D44"/>
    <mergeCell ref="E39:E44"/>
    <mergeCell ref="F39:F44"/>
    <mergeCell ref="G39:G44"/>
    <mergeCell ref="H39:H44"/>
    <mergeCell ref="G33:G38"/>
    <mergeCell ref="H33:H38"/>
    <mergeCell ref="I33:I38"/>
    <mergeCell ref="J33:J38"/>
    <mergeCell ref="K33:K38"/>
    <mergeCell ref="L33:L38"/>
    <mergeCell ref="A33:A38"/>
    <mergeCell ref="B33:B38"/>
    <mergeCell ref="C33:C38"/>
    <mergeCell ref="D33:D38"/>
    <mergeCell ref="E33:E38"/>
    <mergeCell ref="F33:F38"/>
    <mergeCell ref="I27:I32"/>
    <mergeCell ref="J27:J32"/>
    <mergeCell ref="K27:K32"/>
    <mergeCell ref="L27:L32"/>
    <mergeCell ref="M27:M32"/>
    <mergeCell ref="N27:N32"/>
    <mergeCell ref="M21:M26"/>
    <mergeCell ref="N21:N26"/>
    <mergeCell ref="A27:A32"/>
    <mergeCell ref="B27:B32"/>
    <mergeCell ref="C27:C32"/>
    <mergeCell ref="D27:D32"/>
    <mergeCell ref="E27:E32"/>
    <mergeCell ref="F27:F32"/>
    <mergeCell ref="G27:G32"/>
    <mergeCell ref="H27:H32"/>
    <mergeCell ref="G21:G26"/>
    <mergeCell ref="H21:H26"/>
    <mergeCell ref="I21:I26"/>
    <mergeCell ref="J21:J26"/>
    <mergeCell ref="K21:K26"/>
    <mergeCell ref="L21:L26"/>
    <mergeCell ref="A21:A26"/>
    <mergeCell ref="B21:B26"/>
    <mergeCell ref="C21:C26"/>
    <mergeCell ref="D21:D26"/>
    <mergeCell ref="E21:E26"/>
    <mergeCell ref="F21:F26"/>
    <mergeCell ref="I15:I20"/>
    <mergeCell ref="J15:J20"/>
    <mergeCell ref="K15:K20"/>
    <mergeCell ref="L15:L20"/>
    <mergeCell ref="M15:M20"/>
    <mergeCell ref="N15:N20"/>
    <mergeCell ref="M10:M14"/>
    <mergeCell ref="N10:N14"/>
    <mergeCell ref="A15:A20"/>
    <mergeCell ref="B15:B20"/>
    <mergeCell ref="C15:C20"/>
    <mergeCell ref="D15:D20"/>
    <mergeCell ref="E15:E20"/>
    <mergeCell ref="F15:F20"/>
    <mergeCell ref="G15:G20"/>
    <mergeCell ref="H15:H20"/>
    <mergeCell ref="G10:G14"/>
    <mergeCell ref="H10:H14"/>
    <mergeCell ref="I10:I14"/>
    <mergeCell ref="J10:J14"/>
    <mergeCell ref="K10:K14"/>
    <mergeCell ref="L10:L14"/>
    <mergeCell ref="A10:A14"/>
    <mergeCell ref="B10:B14"/>
    <mergeCell ref="C10:C14"/>
    <mergeCell ref="D10:D14"/>
    <mergeCell ref="E10:E14"/>
    <mergeCell ref="F10:F14"/>
    <mergeCell ref="AA8:AA9"/>
    <mergeCell ref="AB8:AB9"/>
    <mergeCell ref="AC8:AC9"/>
    <mergeCell ref="P8:P9"/>
    <mergeCell ref="Q8:Q9"/>
    <mergeCell ref="R8:W8"/>
    <mergeCell ref="X8:X9"/>
    <mergeCell ref="Y8:Y9"/>
    <mergeCell ref="Z8:Z9"/>
    <mergeCell ref="J8:J9"/>
    <mergeCell ref="K8:K9"/>
    <mergeCell ref="L8:L9"/>
    <mergeCell ref="M8:M9"/>
    <mergeCell ref="N8:N9"/>
    <mergeCell ref="O8:O9"/>
    <mergeCell ref="AE7:AJ7"/>
    <mergeCell ref="A8:A9"/>
    <mergeCell ref="B8:B9"/>
    <mergeCell ref="C8:C9"/>
    <mergeCell ref="D8:D9"/>
    <mergeCell ref="E8:E9"/>
    <mergeCell ref="F8:F9"/>
    <mergeCell ref="G8:G9"/>
    <mergeCell ref="H8:H9"/>
    <mergeCell ref="I8:I9"/>
    <mergeCell ref="AG8:AG9"/>
    <mergeCell ref="AH8:AH9"/>
    <mergeCell ref="AI8:AI9"/>
    <mergeCell ref="AJ8:AJ9"/>
    <mergeCell ref="AD8:AD9"/>
    <mergeCell ref="AE8:AE9"/>
    <mergeCell ref="AF8:AF9"/>
    <mergeCell ref="A6:B6"/>
    <mergeCell ref="C6:N6"/>
    <mergeCell ref="A7:G7"/>
    <mergeCell ref="H7:N7"/>
    <mergeCell ref="O7:W7"/>
    <mergeCell ref="X7:AD7"/>
    <mergeCell ref="A1:AJ2"/>
    <mergeCell ref="A4:B4"/>
    <mergeCell ref="C4:N4"/>
    <mergeCell ref="O4:Q4"/>
    <mergeCell ref="A5:B5"/>
    <mergeCell ref="C5:N5"/>
  </mergeCells>
  <conditionalFormatting sqref="H10 H15">
    <cfRule type="cellIs" dxfId="1304" priority="101" operator="equal">
      <formula>"Muy Alta"</formula>
    </cfRule>
    <cfRule type="cellIs" dxfId="1303" priority="102" operator="equal">
      <formula>"Alta"</formula>
    </cfRule>
    <cfRule type="cellIs" dxfId="1302" priority="103" operator="equal">
      <formula>"Media"</formula>
    </cfRule>
    <cfRule type="cellIs" dxfId="1301" priority="104" operator="equal">
      <formula>"Baja"</formula>
    </cfRule>
    <cfRule type="cellIs" dxfId="1300" priority="105" operator="equal">
      <formula>"Muy Baja"</formula>
    </cfRule>
  </conditionalFormatting>
  <conditionalFormatting sqref="H21">
    <cfRule type="cellIs" dxfId="1299" priority="83" operator="equal">
      <formula>"Muy Alta"</formula>
    </cfRule>
    <cfRule type="cellIs" dxfId="1298" priority="84" operator="equal">
      <formula>"Alta"</formula>
    </cfRule>
    <cfRule type="cellIs" dxfId="1297" priority="85" operator="equal">
      <formula>"Media"</formula>
    </cfRule>
    <cfRule type="cellIs" dxfId="1296" priority="86" operator="equal">
      <formula>"Baja"</formula>
    </cfRule>
    <cfRule type="cellIs" dxfId="1295" priority="87" operator="equal">
      <formula>"Muy Baja"</formula>
    </cfRule>
  </conditionalFormatting>
  <conditionalFormatting sqref="H27">
    <cfRule type="cellIs" dxfId="1294" priority="74" operator="equal">
      <formula>"Muy Alta"</formula>
    </cfRule>
    <cfRule type="cellIs" dxfId="1293" priority="75" operator="equal">
      <formula>"Alta"</formula>
    </cfRule>
    <cfRule type="cellIs" dxfId="1292" priority="76" operator="equal">
      <formula>"Media"</formula>
    </cfRule>
    <cfRule type="cellIs" dxfId="1291" priority="77" operator="equal">
      <formula>"Baja"</formula>
    </cfRule>
    <cfRule type="cellIs" dxfId="1290" priority="78" operator="equal">
      <formula>"Muy Baja"</formula>
    </cfRule>
  </conditionalFormatting>
  <conditionalFormatting sqref="H33">
    <cfRule type="cellIs" dxfId="1289" priority="65" operator="equal">
      <formula>"Muy Alta"</formula>
    </cfRule>
    <cfRule type="cellIs" dxfId="1288" priority="66" operator="equal">
      <formula>"Alta"</formula>
    </cfRule>
    <cfRule type="cellIs" dxfId="1287" priority="67" operator="equal">
      <formula>"Media"</formula>
    </cfRule>
    <cfRule type="cellIs" dxfId="1286" priority="68" operator="equal">
      <formula>"Baja"</formula>
    </cfRule>
    <cfRule type="cellIs" dxfId="1285" priority="69" operator="equal">
      <formula>"Muy Baja"</formula>
    </cfRule>
  </conditionalFormatting>
  <conditionalFormatting sqref="H39">
    <cfRule type="cellIs" dxfId="1284" priority="56" operator="equal">
      <formula>"Muy Alta"</formula>
    </cfRule>
    <cfRule type="cellIs" dxfId="1283" priority="57" operator="equal">
      <formula>"Alta"</formula>
    </cfRule>
    <cfRule type="cellIs" dxfId="1282" priority="58" operator="equal">
      <formula>"Media"</formula>
    </cfRule>
    <cfRule type="cellIs" dxfId="1281" priority="59" operator="equal">
      <formula>"Baja"</formula>
    </cfRule>
    <cfRule type="cellIs" dxfId="1280" priority="60" operator="equal">
      <formula>"Muy Baja"</formula>
    </cfRule>
  </conditionalFormatting>
  <conditionalFormatting sqref="H45">
    <cfRule type="cellIs" dxfId="1279" priority="47" operator="equal">
      <formula>"Muy Alta"</formula>
    </cfRule>
    <cfRule type="cellIs" dxfId="1278" priority="48" operator="equal">
      <formula>"Alta"</formula>
    </cfRule>
    <cfRule type="cellIs" dxfId="1277" priority="49" operator="equal">
      <formula>"Media"</formula>
    </cfRule>
    <cfRule type="cellIs" dxfId="1276" priority="50" operator="equal">
      <formula>"Baja"</formula>
    </cfRule>
    <cfRule type="cellIs" dxfId="1275" priority="51" operator="equal">
      <formula>"Muy Baja"</formula>
    </cfRule>
  </conditionalFormatting>
  <conditionalFormatting sqref="H51">
    <cfRule type="cellIs" dxfId="1274" priority="38" operator="equal">
      <formula>"Muy Alta"</formula>
    </cfRule>
    <cfRule type="cellIs" dxfId="1273" priority="39" operator="equal">
      <formula>"Alta"</formula>
    </cfRule>
    <cfRule type="cellIs" dxfId="1272" priority="40" operator="equal">
      <formula>"Media"</formula>
    </cfRule>
    <cfRule type="cellIs" dxfId="1271" priority="41" operator="equal">
      <formula>"Baja"</formula>
    </cfRule>
    <cfRule type="cellIs" dxfId="1270" priority="42" operator="equal">
      <formula>"Muy Baja"</formula>
    </cfRule>
  </conditionalFormatting>
  <conditionalFormatting sqref="H57">
    <cfRule type="cellIs" dxfId="1269" priority="29" operator="equal">
      <formula>"Muy Alta"</formula>
    </cfRule>
    <cfRule type="cellIs" dxfId="1268" priority="30" operator="equal">
      <formula>"Alta"</formula>
    </cfRule>
    <cfRule type="cellIs" dxfId="1267" priority="31" operator="equal">
      <formula>"Media"</formula>
    </cfRule>
    <cfRule type="cellIs" dxfId="1266" priority="32" operator="equal">
      <formula>"Baja"</formula>
    </cfRule>
    <cfRule type="cellIs" dxfId="1265" priority="33" operator="equal">
      <formula>"Muy Baja"</formula>
    </cfRule>
  </conditionalFormatting>
  <conditionalFormatting sqref="H63">
    <cfRule type="cellIs" dxfId="1264" priority="20" operator="equal">
      <formula>"Muy Alta"</formula>
    </cfRule>
    <cfRule type="cellIs" dxfId="1263" priority="21" operator="equal">
      <formula>"Alta"</formula>
    </cfRule>
    <cfRule type="cellIs" dxfId="1262" priority="22" operator="equal">
      <formula>"Media"</formula>
    </cfRule>
    <cfRule type="cellIs" dxfId="1261" priority="23" operator="equal">
      <formula>"Baja"</formula>
    </cfRule>
    <cfRule type="cellIs" dxfId="1260" priority="24" operator="equal">
      <formula>"Muy Baja"</formula>
    </cfRule>
  </conditionalFormatting>
  <conditionalFormatting sqref="K10:K68">
    <cfRule type="containsText" dxfId="1259" priority="1" operator="containsText" text="❌">
      <formula>NOT(ISERROR(SEARCH("❌",K10)))</formula>
    </cfRule>
  </conditionalFormatting>
  <conditionalFormatting sqref="L10 L15 L21 L27 L33 L39 L45 L51 L57 L63">
    <cfRule type="cellIs" dxfId="1258" priority="96" operator="equal">
      <formula>"Catastrófico"</formula>
    </cfRule>
    <cfRule type="cellIs" dxfId="1257" priority="97" operator="equal">
      <formula>"Mayor"</formula>
    </cfRule>
    <cfRule type="cellIs" dxfId="1256" priority="98" operator="equal">
      <formula>"Moderado"</formula>
    </cfRule>
    <cfRule type="cellIs" dxfId="1255" priority="99" operator="equal">
      <formula>"Menor"</formula>
    </cfRule>
    <cfRule type="cellIs" dxfId="1254" priority="100" operator="equal">
      <formula>"Leve"</formula>
    </cfRule>
  </conditionalFormatting>
  <conditionalFormatting sqref="N10">
    <cfRule type="cellIs" dxfId="1253" priority="92" operator="equal">
      <formula>"Extremo"</formula>
    </cfRule>
    <cfRule type="cellIs" dxfId="1252" priority="93" operator="equal">
      <formula>"Alto"</formula>
    </cfRule>
    <cfRule type="cellIs" dxfId="1251" priority="94" operator="equal">
      <formula>"Moderado"</formula>
    </cfRule>
    <cfRule type="cellIs" dxfId="1250" priority="95" operator="equal">
      <formula>"Bajo"</formula>
    </cfRule>
  </conditionalFormatting>
  <conditionalFormatting sqref="N15">
    <cfRule type="cellIs" dxfId="1249" priority="88" operator="equal">
      <formula>"Extremo"</formula>
    </cfRule>
    <cfRule type="cellIs" dxfId="1248" priority="89" operator="equal">
      <formula>"Alto"</formula>
    </cfRule>
    <cfRule type="cellIs" dxfId="1247" priority="90" operator="equal">
      <formula>"Moderado"</formula>
    </cfRule>
    <cfRule type="cellIs" dxfId="1246" priority="91" operator="equal">
      <formula>"Bajo"</formula>
    </cfRule>
  </conditionalFormatting>
  <conditionalFormatting sqref="N21">
    <cfRule type="cellIs" dxfId="1245" priority="79" operator="equal">
      <formula>"Extremo"</formula>
    </cfRule>
    <cfRule type="cellIs" dxfId="1244" priority="80" operator="equal">
      <formula>"Alto"</formula>
    </cfRule>
    <cfRule type="cellIs" dxfId="1243" priority="81" operator="equal">
      <formula>"Moderado"</formula>
    </cfRule>
    <cfRule type="cellIs" dxfId="1242" priority="82" operator="equal">
      <formula>"Bajo"</formula>
    </cfRule>
  </conditionalFormatting>
  <conditionalFormatting sqref="N27">
    <cfRule type="cellIs" dxfId="1241" priority="70" operator="equal">
      <formula>"Extremo"</formula>
    </cfRule>
    <cfRule type="cellIs" dxfId="1240" priority="71" operator="equal">
      <formula>"Alto"</formula>
    </cfRule>
    <cfRule type="cellIs" dxfId="1239" priority="72" operator="equal">
      <formula>"Moderado"</formula>
    </cfRule>
    <cfRule type="cellIs" dxfId="1238" priority="73" operator="equal">
      <formula>"Bajo"</formula>
    </cfRule>
  </conditionalFormatting>
  <conditionalFormatting sqref="N33">
    <cfRule type="cellIs" dxfId="1237" priority="61" operator="equal">
      <formula>"Extremo"</formula>
    </cfRule>
    <cfRule type="cellIs" dxfId="1236" priority="62" operator="equal">
      <formula>"Alto"</formula>
    </cfRule>
    <cfRule type="cellIs" dxfId="1235" priority="63" operator="equal">
      <formula>"Moderado"</formula>
    </cfRule>
    <cfRule type="cellIs" dxfId="1234" priority="64" operator="equal">
      <formula>"Bajo"</formula>
    </cfRule>
  </conditionalFormatting>
  <conditionalFormatting sqref="N39">
    <cfRule type="cellIs" dxfId="1233" priority="52" operator="equal">
      <formula>"Extremo"</formula>
    </cfRule>
    <cfRule type="cellIs" dxfId="1232" priority="53" operator="equal">
      <formula>"Alto"</formula>
    </cfRule>
    <cfRule type="cellIs" dxfId="1231" priority="54" operator="equal">
      <formula>"Moderado"</formula>
    </cfRule>
    <cfRule type="cellIs" dxfId="1230" priority="55" operator="equal">
      <formula>"Bajo"</formula>
    </cfRule>
  </conditionalFormatting>
  <conditionalFormatting sqref="N45">
    <cfRule type="cellIs" dxfId="1229" priority="43" operator="equal">
      <formula>"Extremo"</formula>
    </cfRule>
    <cfRule type="cellIs" dxfId="1228" priority="44" operator="equal">
      <formula>"Alto"</formula>
    </cfRule>
    <cfRule type="cellIs" dxfId="1227" priority="45" operator="equal">
      <formula>"Moderado"</formula>
    </cfRule>
    <cfRule type="cellIs" dxfId="1226" priority="46" operator="equal">
      <formula>"Bajo"</formula>
    </cfRule>
  </conditionalFormatting>
  <conditionalFormatting sqref="N51">
    <cfRule type="cellIs" dxfId="1225" priority="34" operator="equal">
      <formula>"Extremo"</formula>
    </cfRule>
    <cfRule type="cellIs" dxfId="1224" priority="35" operator="equal">
      <formula>"Alto"</formula>
    </cfRule>
    <cfRule type="cellIs" dxfId="1223" priority="36" operator="equal">
      <formula>"Moderado"</formula>
    </cfRule>
    <cfRule type="cellIs" dxfId="1222" priority="37" operator="equal">
      <formula>"Bajo"</formula>
    </cfRule>
  </conditionalFormatting>
  <conditionalFormatting sqref="N57">
    <cfRule type="cellIs" dxfId="1221" priority="25" operator="equal">
      <formula>"Extremo"</formula>
    </cfRule>
    <cfRule type="cellIs" dxfId="1220" priority="26" operator="equal">
      <formula>"Alto"</formula>
    </cfRule>
    <cfRule type="cellIs" dxfId="1219" priority="27" operator="equal">
      <formula>"Moderado"</formula>
    </cfRule>
    <cfRule type="cellIs" dxfId="1218" priority="28" operator="equal">
      <formula>"Bajo"</formula>
    </cfRule>
  </conditionalFormatting>
  <conditionalFormatting sqref="N63">
    <cfRule type="cellIs" dxfId="1217" priority="16" operator="equal">
      <formula>"Extremo"</formula>
    </cfRule>
    <cfRule type="cellIs" dxfId="1216" priority="17" operator="equal">
      <formula>"Alto"</formula>
    </cfRule>
    <cfRule type="cellIs" dxfId="1215" priority="18" operator="equal">
      <formula>"Moderado"</formula>
    </cfRule>
    <cfRule type="cellIs" dxfId="1214" priority="19" operator="equal">
      <formula>"Bajo"</formula>
    </cfRule>
  </conditionalFormatting>
  <conditionalFormatting sqref="Y10:Y68">
    <cfRule type="cellIs" dxfId="1213" priority="11" operator="equal">
      <formula>"Muy Alta"</formula>
    </cfRule>
    <cfRule type="cellIs" dxfId="1212" priority="12" operator="equal">
      <formula>"Alta"</formula>
    </cfRule>
    <cfRule type="cellIs" dxfId="1211" priority="13" operator="equal">
      <formula>"Media"</formula>
    </cfRule>
    <cfRule type="cellIs" dxfId="1210" priority="14" operator="equal">
      <formula>"Baja"</formula>
    </cfRule>
    <cfRule type="cellIs" dxfId="1209" priority="15" operator="equal">
      <formula>"Muy Baja"</formula>
    </cfRule>
  </conditionalFormatting>
  <conditionalFormatting sqref="AA10:AA68">
    <cfRule type="cellIs" dxfId="1208" priority="6" operator="equal">
      <formula>"Catastrófico"</formula>
    </cfRule>
    <cfRule type="cellIs" dxfId="1207" priority="7" operator="equal">
      <formula>"Mayor"</formula>
    </cfRule>
    <cfRule type="cellIs" dxfId="1206" priority="8" operator="equal">
      <formula>"Moderado"</formula>
    </cfRule>
    <cfRule type="cellIs" dxfId="1205" priority="9" operator="equal">
      <formula>"Menor"</formula>
    </cfRule>
    <cfRule type="cellIs" dxfId="1204" priority="10" operator="equal">
      <formula>"Leve"</formula>
    </cfRule>
  </conditionalFormatting>
  <conditionalFormatting sqref="AC10:AC68">
    <cfRule type="cellIs" dxfId="1203" priority="2" operator="equal">
      <formula>"Extremo"</formula>
    </cfRule>
    <cfRule type="cellIs" dxfId="1202" priority="3" operator="equal">
      <formula>"Alto"</formula>
    </cfRule>
    <cfRule type="cellIs" dxfId="1201" priority="4" operator="equal">
      <formula>"Moderado"</formula>
    </cfRule>
    <cfRule type="cellIs" dxfId="1200" priority="5" operator="equal">
      <formula>"Bajo"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5">
        <x14:dataValidation type="custom" allowBlank="1" showInputMessage="1" showErrorMessage="1" error="Recuerde que las acciones se generan bajo la medida de mitigar el riesgo">
          <x14:formula1>
            <xm:f>IF(OR(AD10='F:\ESCRITORIO\respaldo\anticorrupción\2023\mapas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Tratamiento'!#REF!),ISBLANK(AD10),ISTEXT(AD10))</xm:f>
          </x14:formula1>
          <xm:sqref>AF10:AF68</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Tratamiento'!#REF!),ISBLANK(AD10),ISTEXT(AD10))</xm:f>
          </x14:formula1>
          <xm:sqref>AE10:AE68</xm:sqref>
        </x14:dataValidation>
        <x14:dataValidation type="list" allowBlank="1" showInputMessage="1" showErrorMessage="1">
          <x14:formula1>
            <xm:f>'F:\ESCRITORIO\respaldo\anticorrupción\2023\mapas de riesgos por procesos\para publicar 2023\[1. MAPA DE RIESGOS DIRECCIONAMIENTO ESTRATEGICO.xlsx]Tabla Impacto'!#REF!</xm:f>
          </x14:formula1>
          <xm:sqref>J10:J68</xm:sqref>
        </x14:dataValidation>
        <x14:dataValidation type="list" allowBlank="1" showInputMessage="1" showErrorMessage="1">
          <x14:formula1>
            <xm:f>'F:\ESCRITORIO\respaldo\anticorrupción\2023\mapas de riesgos por procesos\para publicar 2023\[1. MAPA DE RIESGOS DIRECCIONAMIENTO ESTRATEGICO.xlsx]Opciones Tratamiento'!#REF!</xm:f>
          </x14:formula1>
          <xm:sqref>AD10:AD68</xm:sqref>
        </x14:dataValidation>
        <x14:dataValidation type="list" allowBlank="1" showInputMessage="1" showErrorMessage="1">
          <x14:formula1>
            <xm:f>'F:\ESCRITORIO\respaldo\anticorrupción\2023\mapas de riesgos por procesos\para publicar 2023\[1. MAPA DE RIESGOS DIRECCIONAMIENTO ESTRATEGICO.xlsx]Opciones Tratamiento'!#REF!</xm:f>
          </x14:formula1>
          <xm:sqref>B10:B68</xm:sqref>
        </x14:dataValidation>
        <x14:dataValidation type="list" allowBlank="1" showInputMessage="1" showErrorMessage="1">
          <x14:formula1>
            <xm:f>'F:\ESCRITORIO\respaldo\anticorrupción\2023\mapas de riesgos por procesos\para publicar 2023\[1. MAPA DE RIESGOS DIRECCIONAMIENTO ESTRATEGICO.xlsx]Opciones Tratamiento'!#REF!</xm:f>
          </x14:formula1>
          <xm:sqref>F10:F68</xm:sqref>
        </x14:dataValidation>
        <x14:dataValidation type="list" allowBlank="1" showInputMessage="1" showErrorMessage="1">
          <x14:formula1>
            <xm:f>'F:\ESCRITORIO\respaldo\anticorrupción\2023\mapas de riesgos por procesos\para publicar 2023\[1. MAPA DE RIESGOS DIRECCIONAMIENTO ESTRATEGICO.xlsx]Tabla Valoración controles'!#REF!</xm:f>
          </x14:formula1>
          <xm:sqref>W10:W68</xm:sqref>
        </x14:dataValidation>
        <x14:dataValidation type="list" allowBlank="1" showInputMessage="1" showErrorMessage="1">
          <x14:formula1>
            <xm:f>'F:\ESCRITORIO\respaldo\anticorrupción\2023\mapas de riesgos por procesos\para publicar 2023\[1. MAPA DE RIESGOS DIRECCIONAMIENTO ESTRATEGICO.xlsx]Tabla Valoración controles'!#REF!</xm:f>
          </x14:formula1>
          <xm:sqref>V10:V68</xm:sqref>
        </x14:dataValidation>
        <x14:dataValidation type="list" allowBlank="1" showInputMessage="1" showErrorMessage="1">
          <x14:formula1>
            <xm:f>'F:\ESCRITORIO\respaldo\anticorrupción\2023\mapas de riesgos por procesos\para publicar 2023\[1. MAPA DE RIESGOS DIRECCIONAMIENTO ESTRATEGICO.xlsx]Tabla Valoración controles'!#REF!</xm:f>
          </x14:formula1>
          <xm:sqref>U10:U68</xm:sqref>
        </x14:dataValidation>
        <x14:dataValidation type="list" allowBlank="1" showInputMessage="1" showErrorMessage="1">
          <x14:formula1>
            <xm:f>'F:\ESCRITORIO\respaldo\anticorrupción\2023\mapas de riesgos por procesos\para publicar 2023\[1. MAPA DE RIESGOS DIRECCIONAMIENTO ESTRATEGICO.xlsx]Tabla Valoración controles'!#REF!</xm:f>
          </x14:formula1>
          <xm:sqref>S10:S68</xm:sqref>
        </x14:dataValidation>
        <x14:dataValidation type="list" allowBlank="1" showInputMessage="1" showErrorMessage="1">
          <x14:formula1>
            <xm:f>'F:\ESCRITORIO\respaldo\anticorrupción\2023\mapas de riesgos por procesos\para publicar 2023\[1. MAPA DE RIESGOS DIRECCIONAMIENTO ESTRATEGICO.xlsx]Tabla Valoración controles'!#REF!</xm:f>
          </x14:formula1>
          <xm:sqref>R10:R68</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Tratamiento'!#REF!),ISBLANK(AD10),ISTEXT(AD10))</xm:f>
          </x14:formula1>
          <xm:sqref>AG10:AG68</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Tratamiento'!#REF!),ISBLANK(AD10),ISTEXT(AD10))</xm:f>
          </x14:formula1>
          <xm:sqref>AI18:AI68 AI10:AI16</xm:sqref>
        </x14:dataValidation>
        <x14:dataValidation type="custom" allowBlank="1" showInputMessage="1" showErrorMessage="1" error="Recuerde que las acciones se generan bajo la medida de mitigar el riesgo">
          <x14:formula1>
            <xm:f>IF(OR(AD10='F:\ESCRITORIO\respaldo\anticorrupción\2023\mapas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Tratamiento'!#REF!,AD10='F:\ESCRITORIO\respaldo\anticorrupción\2023\mapas de riesgos por procesos\para publicar 2023\[1. MAPA DE RIESGOS DIRECCIONAMIENTO ESTRATEGICO.xlsx]Opciones Tratamiento'!#REF!),ISBLANK(AD10),ISTEXT(AD10))</xm:f>
          </x14:formula1>
          <xm:sqref>AI17 AH10:AH68</xm:sqref>
        </x14:dataValidation>
        <x14:dataValidation type="list" allowBlank="1" showInputMessage="1" showErrorMessage="1">
          <x14:formula1>
            <xm:f>'F:\ESCRITORIO\respaldo\anticorrupción\2023\mapas de riesgos por procesos\para publicar 2023\[1. MAPA DE RIESGOS DIRECCIONAMIENTO ESTRATEGICO.xlsx]Opciones Tratamiento'!#REF!</xm:f>
          </x14:formula1>
          <xm:sqref>AJ10:AJ13 AJ15:AJ19 AJ21:AJ22 AJ24:AJ25 AJ27:AJ28 AJ30:AJ31 AJ33:AJ34 AJ36:AJ37 AJ39:AJ40 AJ42:AJ43 AJ45:AJ46 AJ48:AJ49 AJ51:AJ52 AJ54:AJ55 AJ57:AJ58 AJ60:AJ61 AJ63:AJ64 AJ66:AJ67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PLANEACIÓN DEL DESARR</vt:lpstr>
      <vt:lpstr>GESTIÓN DE CALIDAD</vt:lpstr>
      <vt:lpstr>Desarrollo Social</vt:lpstr>
      <vt:lpstr>Apoyo a la Gestión</vt:lpstr>
      <vt:lpstr>Infraestrustura terr</vt:lpstr>
      <vt:lpstr>Información Territorial </vt:lpstr>
      <vt:lpstr>gestión Financiera</vt:lpstr>
      <vt:lpstr>Desarr Economico</vt:lpstr>
      <vt:lpstr>Direccionamiento</vt:lpstr>
      <vt:lpstr>Gestión Tic</vt:lpstr>
      <vt:lpstr>Talento humano</vt:lpstr>
      <vt:lpstr>Compras y Contratación</vt:lpstr>
      <vt:lpstr>Atención de Trámites </vt:lpstr>
      <vt:lpstr>Juridica</vt:lpstr>
      <vt:lpstr>Gestion Logística</vt:lpstr>
      <vt:lpstr>Seguimiento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Antonio</dc:creator>
  <cp:lastModifiedBy>Pablo Antonio</cp:lastModifiedBy>
  <dcterms:created xsi:type="dcterms:W3CDTF">2022-12-26T14:54:14Z</dcterms:created>
  <dcterms:modified xsi:type="dcterms:W3CDTF">2024-01-29T14:55:07Z</dcterms:modified>
</cp:coreProperties>
</file>