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dvirtualedu-my.sharepoint.com/personal/jeramirezm_unadvirtual_edu_co/Documents/2023/GOBERNACION NS/PUBLICAR/REGALIAS/"/>
    </mc:Choice>
  </mc:AlternateContent>
  <xr:revisionPtr revIDLastSave="0" documentId="11_78342FF68335164A4278E680C370EE532EE1B28C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ATRIZ APROBADA" sheetId="1" r:id="rId1"/>
    <sheet name="APROBACIONES" sheetId="2" r:id="rId2"/>
    <sheet name="AJUSTES APROBADOS CIR" sheetId="3" r:id="rId3"/>
  </sheets>
  <definedNames>
    <definedName name="_xlnm._FilterDatabase" localSheetId="1" hidden="1">APROBACIONES!$A$2:$W$9</definedName>
    <definedName name="_xlnm._FilterDatabase" localSheetId="0" hidden="1">'MATRIZ APROBADA'!$A$5:$H$86</definedName>
    <definedName name="_xlnm.Print_Area" localSheetId="0">'MATRIZ APROBADA'!$A$1:$BO$88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3" l="1"/>
  <c r="AF23" i="3"/>
  <c r="AD22" i="3"/>
  <c r="AF22" i="3"/>
  <c r="AD21" i="3"/>
  <c r="AF21" i="3"/>
  <c r="AF17" i="3"/>
  <c r="AD18" i="3"/>
  <c r="AF18" i="3"/>
  <c r="AD20" i="3"/>
  <c r="AF20" i="3"/>
  <c r="AD19" i="3"/>
  <c r="AF19" i="3"/>
  <c r="AD17" i="3"/>
  <c r="AD9" i="3"/>
  <c r="AF9" i="3"/>
  <c r="AD10" i="3"/>
  <c r="AF10" i="3"/>
  <c r="R11" i="3"/>
  <c r="AD11" i="3"/>
  <c r="AF11" i="3"/>
  <c r="T12" i="3"/>
  <c r="AD12" i="3"/>
  <c r="AF12" i="3"/>
  <c r="AD13" i="3"/>
  <c r="AF13" i="3"/>
  <c r="AF14" i="3"/>
  <c r="AD15" i="3"/>
  <c r="AF15" i="3"/>
  <c r="AD16" i="3"/>
  <c r="AF16" i="3"/>
  <c r="T8" i="3"/>
  <c r="AD8" i="3"/>
  <c r="AF8" i="3"/>
  <c r="AE18" i="2"/>
  <c r="AG18" i="2"/>
  <c r="S18" i="2"/>
  <c r="AE17" i="2"/>
  <c r="AG17" i="2"/>
  <c r="S17" i="2"/>
  <c r="AE16" i="2"/>
  <c r="AG16" i="2"/>
  <c r="S16" i="2"/>
  <c r="AE14" i="2"/>
  <c r="AE13" i="2"/>
  <c r="AE12" i="2"/>
  <c r="AE15" i="2"/>
  <c r="AG15" i="2"/>
  <c r="S15" i="2"/>
  <c r="AG14" i="2"/>
  <c r="S14" i="2"/>
  <c r="AG13" i="2"/>
  <c r="S13" i="2"/>
  <c r="AG12" i="2"/>
  <c r="S12" i="2"/>
  <c r="AD5" i="3"/>
  <c r="AF5" i="3"/>
  <c r="AD6" i="3"/>
  <c r="AF6" i="3"/>
  <c r="AD7" i="3"/>
  <c r="AD4" i="3"/>
  <c r="AF4" i="3"/>
  <c r="AE10" i="2"/>
  <c r="AG10" i="2"/>
  <c r="S10" i="2"/>
  <c r="AF83" i="1"/>
  <c r="AL83" i="1"/>
  <c r="AR83" i="1"/>
  <c r="AY83" i="1"/>
  <c r="S9" i="2"/>
  <c r="S8" i="2"/>
  <c r="S7" i="2"/>
  <c r="AE6" i="2"/>
  <c r="AG6" i="2"/>
  <c r="AE7" i="2"/>
  <c r="AG7" i="2"/>
  <c r="AE8" i="2"/>
  <c r="AG8" i="2"/>
  <c r="AE9" i="2"/>
  <c r="AG9" i="2"/>
  <c r="S5" i="2"/>
  <c r="S6" i="2"/>
  <c r="S4" i="2"/>
  <c r="AG4" i="2"/>
  <c r="AE5" i="2"/>
  <c r="AG5" i="2"/>
  <c r="AL35" i="1"/>
  <c r="AT18" i="1"/>
  <c r="AT19" i="1"/>
  <c r="AC85" i="1"/>
  <c r="AF85" i="1"/>
  <c r="AF6" i="1"/>
  <c r="AF8" i="1"/>
  <c r="AF9" i="1"/>
  <c r="AF11" i="1"/>
  <c r="AF12" i="1"/>
  <c r="AF18" i="1"/>
  <c r="AF20" i="1"/>
  <c r="AF21" i="1"/>
  <c r="AF22" i="1"/>
  <c r="AF23" i="1"/>
  <c r="AR23" i="1"/>
  <c r="AL23" i="1"/>
  <c r="AS23" i="1"/>
  <c r="AF24" i="1"/>
  <c r="AF25" i="1"/>
  <c r="AF29" i="1"/>
  <c r="AF30" i="1"/>
  <c r="AL30" i="1"/>
  <c r="AR30" i="1"/>
  <c r="AY30" i="1"/>
  <c r="AF31" i="1"/>
  <c r="AF33" i="1"/>
  <c r="AF35" i="1"/>
  <c r="AF38" i="1"/>
  <c r="AL38" i="1"/>
  <c r="AR38" i="1"/>
  <c r="AY38" i="1"/>
  <c r="AF41" i="1"/>
  <c r="AF42" i="1"/>
  <c r="AF43" i="1"/>
  <c r="AL43" i="1"/>
  <c r="AR43" i="1"/>
  <c r="AY43" i="1"/>
  <c r="AF44" i="1"/>
  <c r="AF45" i="1"/>
  <c r="AF46" i="1"/>
  <c r="AF51" i="1"/>
  <c r="AF52" i="1"/>
  <c r="AF53" i="1"/>
  <c r="AF56" i="1"/>
  <c r="AF57" i="1"/>
  <c r="AR57" i="1"/>
  <c r="AL57" i="1"/>
  <c r="AS57" i="1"/>
  <c r="AF58" i="1"/>
  <c r="AL58" i="1"/>
  <c r="AR58" i="1"/>
  <c r="AY58" i="1"/>
  <c r="AF59" i="1"/>
  <c r="AF60" i="1"/>
  <c r="AF61" i="1"/>
  <c r="AF62" i="1"/>
  <c r="AL62" i="1"/>
  <c r="AR62" i="1"/>
  <c r="AY62" i="1"/>
  <c r="AF63" i="1"/>
  <c r="AF64" i="1"/>
  <c r="AF65" i="1"/>
  <c r="AL65" i="1"/>
  <c r="AR65" i="1"/>
  <c r="AY65" i="1"/>
  <c r="AF68" i="1"/>
  <c r="AF69" i="1"/>
  <c r="AF70" i="1"/>
  <c r="AF71" i="1"/>
  <c r="AJ71" i="1"/>
  <c r="AF73" i="1"/>
  <c r="AF74" i="1"/>
  <c r="AF75" i="1"/>
  <c r="AF76" i="1"/>
  <c r="AF77" i="1"/>
  <c r="AL77" i="1"/>
  <c r="AR77" i="1"/>
  <c r="AY77" i="1"/>
  <c r="AF79" i="1"/>
  <c r="AF81" i="1"/>
  <c r="AF82" i="1"/>
  <c r="AI85" i="1"/>
  <c r="AL85" i="1"/>
  <c r="AL6" i="1"/>
  <c r="AR6" i="1"/>
  <c r="AS6" i="1"/>
  <c r="AL8" i="1"/>
  <c r="AL9" i="1"/>
  <c r="AL11" i="1"/>
  <c r="AL12" i="1"/>
  <c r="AR12" i="1"/>
  <c r="AS12" i="1"/>
  <c r="AL18" i="1"/>
  <c r="AL19" i="1"/>
  <c r="AL20" i="1"/>
  <c r="AL21" i="1"/>
  <c r="AR21" i="1"/>
  <c r="AS21" i="1"/>
  <c r="AL22" i="1"/>
  <c r="AR22" i="1"/>
  <c r="AY22" i="1"/>
  <c r="AL24" i="1"/>
  <c r="AL25" i="1"/>
  <c r="AR25" i="1"/>
  <c r="AY25" i="1"/>
  <c r="AL29" i="1"/>
  <c r="AR29" i="1"/>
  <c r="AY29" i="1"/>
  <c r="AL41" i="1"/>
  <c r="AR41" i="1"/>
  <c r="AY41" i="1"/>
  <c r="AL42" i="1"/>
  <c r="AR42" i="1"/>
  <c r="AY42" i="1"/>
  <c r="AL45" i="1"/>
  <c r="AL46" i="1"/>
  <c r="AR46" i="1"/>
  <c r="AS46" i="1"/>
  <c r="AL47" i="1"/>
  <c r="AL48" i="1"/>
  <c r="AL49" i="1"/>
  <c r="AL50" i="1"/>
  <c r="AL51" i="1"/>
  <c r="AR51" i="1"/>
  <c r="AY51" i="1"/>
  <c r="AL52" i="1"/>
  <c r="AL53" i="1"/>
  <c r="AL54" i="1"/>
  <c r="AL55" i="1"/>
  <c r="AL56" i="1"/>
  <c r="AL59" i="1"/>
  <c r="AL61" i="1"/>
  <c r="AL63" i="1"/>
  <c r="AL64" i="1"/>
  <c r="AR64" i="1"/>
  <c r="AY64" i="1"/>
  <c r="AL66" i="1"/>
  <c r="AL67" i="1"/>
  <c r="AL68" i="1"/>
  <c r="AL69" i="1"/>
  <c r="AJ70" i="1"/>
  <c r="AL70" i="1"/>
  <c r="AL73" i="1"/>
  <c r="AL74" i="1"/>
  <c r="AL75" i="1"/>
  <c r="AL76" i="1"/>
  <c r="AR76" i="1"/>
  <c r="AY76" i="1"/>
  <c r="AL78" i="1"/>
  <c r="AL79" i="1"/>
  <c r="AR79" i="1"/>
  <c r="AY79" i="1"/>
  <c r="AL80" i="1"/>
  <c r="AL81" i="1"/>
  <c r="AL82" i="1"/>
  <c r="AO85" i="1"/>
  <c r="AR85" i="1"/>
  <c r="AR8" i="1"/>
  <c r="AR9" i="1"/>
  <c r="AS9" i="1"/>
  <c r="AR11" i="1"/>
  <c r="AS11" i="1"/>
  <c r="AR18" i="1"/>
  <c r="AR19" i="1"/>
  <c r="AS19" i="1"/>
  <c r="AR20" i="1"/>
  <c r="AS20" i="1"/>
  <c r="AR24" i="1"/>
  <c r="AS24" i="1"/>
  <c r="AR31" i="1"/>
  <c r="AS31" i="1"/>
  <c r="AR33" i="1"/>
  <c r="AR35" i="1"/>
  <c r="AS41" i="1"/>
  <c r="AR44" i="1"/>
  <c r="AR45" i="1"/>
  <c r="AR47" i="1"/>
  <c r="AR48" i="1"/>
  <c r="AR49" i="1"/>
  <c r="AR50" i="1"/>
  <c r="AR52" i="1"/>
  <c r="AR53" i="1"/>
  <c r="AR54" i="1"/>
  <c r="AR55" i="1"/>
  <c r="AR56" i="1"/>
  <c r="AY56" i="1"/>
  <c r="AR59" i="1"/>
  <c r="AR61" i="1"/>
  <c r="AR63" i="1"/>
  <c r="AR66" i="1"/>
  <c r="AR68" i="1"/>
  <c r="AR69" i="1"/>
  <c r="AS69" i="1"/>
  <c r="AR70" i="1"/>
  <c r="AS70" i="1"/>
  <c r="AR71" i="1"/>
  <c r="AR72" i="1"/>
  <c r="AR73" i="1"/>
  <c r="AR74" i="1"/>
  <c r="AS74" i="1"/>
  <c r="AR75" i="1"/>
  <c r="AS76" i="1"/>
  <c r="AR78" i="1"/>
  <c r="AR80" i="1"/>
  <c r="AR81" i="1"/>
  <c r="AR82" i="1"/>
  <c r="AE84" i="1"/>
  <c r="AE86" i="1"/>
  <c r="AK84" i="1"/>
  <c r="AK86" i="1"/>
  <c r="AQ84" i="1"/>
  <c r="AQ86" i="1"/>
  <c r="AD84" i="1"/>
  <c r="AD86" i="1"/>
  <c r="AP84" i="1"/>
  <c r="AP86" i="1"/>
  <c r="AC84" i="1"/>
  <c r="AI84" i="1"/>
  <c r="AI86" i="1"/>
  <c r="AO84" i="1"/>
  <c r="AO86" i="1"/>
  <c r="AB84" i="1"/>
  <c r="AB86" i="1"/>
  <c r="AH84" i="1"/>
  <c r="AH86" i="1"/>
  <c r="AN84" i="1"/>
  <c r="AN86" i="1"/>
  <c r="AA84" i="1"/>
  <c r="AA86" i="1"/>
  <c r="AG84" i="1"/>
  <c r="AG86" i="1"/>
  <c r="AM84" i="1"/>
  <c r="AM86" i="1"/>
  <c r="Z38" i="1"/>
  <c r="AS43" i="1"/>
  <c r="AS4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Y84" i="1"/>
  <c r="Y86" i="1"/>
  <c r="X84" i="1"/>
  <c r="X86" i="1"/>
  <c r="W84" i="1"/>
  <c r="W86" i="1"/>
  <c r="V84" i="1"/>
  <c r="V86" i="1"/>
  <c r="AX85" i="1"/>
  <c r="AW85" i="1"/>
  <c r="AV85" i="1"/>
  <c r="AU85" i="1"/>
  <c r="AT85" i="1"/>
  <c r="AX83" i="1"/>
  <c r="AW83" i="1"/>
  <c r="AV83" i="1"/>
  <c r="AU83" i="1"/>
  <c r="AT83" i="1"/>
  <c r="AX82" i="1"/>
  <c r="AW82" i="1"/>
  <c r="AV82" i="1"/>
  <c r="AU82" i="1"/>
  <c r="AT82" i="1"/>
  <c r="AX81" i="1"/>
  <c r="AW81" i="1"/>
  <c r="AV81" i="1"/>
  <c r="AU81" i="1"/>
  <c r="AT81" i="1"/>
  <c r="AW80" i="1"/>
  <c r="AV80" i="1"/>
  <c r="AU80" i="1"/>
  <c r="AT80" i="1"/>
  <c r="AX79" i="1"/>
  <c r="AW79" i="1"/>
  <c r="AV79" i="1"/>
  <c r="AU79" i="1"/>
  <c r="AT79" i="1"/>
  <c r="AW78" i="1"/>
  <c r="AV78" i="1"/>
  <c r="AU78" i="1"/>
  <c r="AT78" i="1"/>
  <c r="AX77" i="1"/>
  <c r="AW77" i="1"/>
  <c r="AV77" i="1"/>
  <c r="AU77" i="1"/>
  <c r="AT77" i="1"/>
  <c r="AX76" i="1"/>
  <c r="AW76" i="1"/>
  <c r="AV76" i="1"/>
  <c r="AU76" i="1"/>
  <c r="AT76" i="1"/>
  <c r="AX75" i="1"/>
  <c r="AW75" i="1"/>
  <c r="AV75" i="1"/>
  <c r="AU75" i="1"/>
  <c r="AT75" i="1"/>
  <c r="AX74" i="1"/>
  <c r="AW74" i="1"/>
  <c r="AV74" i="1"/>
  <c r="AU74" i="1"/>
  <c r="AT74" i="1"/>
  <c r="AX73" i="1"/>
  <c r="AW73" i="1"/>
  <c r="AV73" i="1"/>
  <c r="AU73" i="1"/>
  <c r="AT73" i="1"/>
  <c r="AX72" i="1"/>
  <c r="AV72" i="1"/>
  <c r="AU72" i="1"/>
  <c r="AT72" i="1"/>
  <c r="AX71" i="1"/>
  <c r="AV71" i="1"/>
  <c r="AU71" i="1"/>
  <c r="AT71" i="1"/>
  <c r="AX70" i="1"/>
  <c r="AW70" i="1"/>
  <c r="AV70" i="1"/>
  <c r="AU70" i="1"/>
  <c r="AT70" i="1"/>
  <c r="AX69" i="1"/>
  <c r="AW69" i="1"/>
  <c r="AV69" i="1"/>
  <c r="AU69" i="1"/>
  <c r="AT69" i="1"/>
  <c r="AX68" i="1"/>
  <c r="AW68" i="1"/>
  <c r="AV68" i="1"/>
  <c r="AU68" i="1"/>
  <c r="AT68" i="1"/>
  <c r="AX67" i="1"/>
  <c r="AW67" i="1"/>
  <c r="AV67" i="1"/>
  <c r="AU67" i="1"/>
  <c r="AY66" i="1"/>
  <c r="AX66" i="1"/>
  <c r="AW66" i="1"/>
  <c r="AV66" i="1"/>
  <c r="AU66" i="1"/>
  <c r="AT66" i="1"/>
  <c r="AX65" i="1"/>
  <c r="AW65" i="1"/>
  <c r="AV65" i="1"/>
  <c r="AU65" i="1"/>
  <c r="AT65" i="1"/>
  <c r="AX64" i="1"/>
  <c r="AW64" i="1"/>
  <c r="AV64" i="1"/>
  <c r="AU64" i="1"/>
  <c r="AT64" i="1"/>
  <c r="AX63" i="1"/>
  <c r="AW63" i="1"/>
  <c r="AV63" i="1"/>
  <c r="AU63" i="1"/>
  <c r="AT63" i="1"/>
  <c r="AX62" i="1"/>
  <c r="AW62" i="1"/>
  <c r="AV62" i="1"/>
  <c r="AU62" i="1"/>
  <c r="AT62" i="1"/>
  <c r="AX61" i="1"/>
  <c r="AW61" i="1"/>
  <c r="AV61" i="1"/>
  <c r="AU61" i="1"/>
  <c r="AT61" i="1"/>
  <c r="AX60" i="1"/>
  <c r="AW60" i="1"/>
  <c r="AV60" i="1"/>
  <c r="AU60" i="1"/>
  <c r="AX59" i="1"/>
  <c r="AW59" i="1"/>
  <c r="AV59" i="1"/>
  <c r="AU59" i="1"/>
  <c r="AT59" i="1"/>
  <c r="AX58" i="1"/>
  <c r="AW58" i="1"/>
  <c r="AV58" i="1"/>
  <c r="AU58" i="1"/>
  <c r="AT58" i="1"/>
  <c r="AX57" i="1"/>
  <c r="AW57" i="1"/>
  <c r="AV57" i="1"/>
  <c r="AU57" i="1"/>
  <c r="AT57" i="1"/>
  <c r="AX56" i="1"/>
  <c r="AW56" i="1"/>
  <c r="AV56" i="1"/>
  <c r="AU56" i="1"/>
  <c r="AT56" i="1"/>
  <c r="AX55" i="1"/>
  <c r="AW55" i="1"/>
  <c r="AU55" i="1"/>
  <c r="AT55" i="1"/>
  <c r="AX54" i="1"/>
  <c r="AW54" i="1"/>
  <c r="AU54" i="1"/>
  <c r="AT54" i="1"/>
  <c r="AY53" i="1"/>
  <c r="AX53" i="1"/>
  <c r="AW53" i="1"/>
  <c r="AV53" i="1"/>
  <c r="AU53" i="1"/>
  <c r="AT53" i="1"/>
  <c r="AX52" i="1"/>
  <c r="AW52" i="1"/>
  <c r="AV52" i="1"/>
  <c r="AU52" i="1"/>
  <c r="AT52" i="1"/>
  <c r="AX51" i="1"/>
  <c r="AW51" i="1"/>
  <c r="AV51" i="1"/>
  <c r="AU51" i="1"/>
  <c r="AT51" i="1"/>
  <c r="AX50" i="1"/>
  <c r="AW50" i="1"/>
  <c r="AV50" i="1"/>
  <c r="AU50" i="1"/>
  <c r="AX49" i="1"/>
  <c r="AW49" i="1"/>
  <c r="AV49" i="1"/>
  <c r="AU49" i="1"/>
  <c r="AX48" i="1"/>
  <c r="AW48" i="1"/>
  <c r="AV48" i="1"/>
  <c r="AU48" i="1"/>
  <c r="AX47" i="1"/>
  <c r="AW47" i="1"/>
  <c r="AV47" i="1"/>
  <c r="AU47" i="1"/>
  <c r="AX46" i="1"/>
  <c r="AW46" i="1"/>
  <c r="AV46" i="1"/>
  <c r="AU46" i="1"/>
  <c r="AT46" i="1"/>
  <c r="AX45" i="1"/>
  <c r="AW45" i="1"/>
  <c r="AV45" i="1"/>
  <c r="AU45" i="1"/>
  <c r="AT45" i="1"/>
  <c r="AX44" i="1"/>
  <c r="AW44" i="1"/>
  <c r="AV44" i="1"/>
  <c r="AU44" i="1"/>
  <c r="AX43" i="1"/>
  <c r="AW43" i="1"/>
  <c r="AV43" i="1"/>
  <c r="AU43" i="1"/>
  <c r="AT43" i="1"/>
  <c r="AX42" i="1"/>
  <c r="AW42" i="1"/>
  <c r="AV42" i="1"/>
  <c r="AU42" i="1"/>
  <c r="AT42" i="1"/>
  <c r="AX41" i="1"/>
  <c r="AW41" i="1"/>
  <c r="AV41" i="1"/>
  <c r="AU41" i="1"/>
  <c r="AT41" i="1"/>
  <c r="AX40" i="1"/>
  <c r="AW40" i="1"/>
  <c r="AV40" i="1"/>
  <c r="AU40" i="1"/>
  <c r="AX39" i="1"/>
  <c r="AW39" i="1"/>
  <c r="AV39" i="1"/>
  <c r="AU39" i="1"/>
  <c r="AX38" i="1"/>
  <c r="AW38" i="1"/>
  <c r="AV38" i="1"/>
  <c r="AU38" i="1"/>
  <c r="AT38" i="1"/>
  <c r="AX37" i="1"/>
  <c r="AW37" i="1"/>
  <c r="AV37" i="1"/>
  <c r="AT37" i="1"/>
  <c r="AX36" i="1"/>
  <c r="AW36" i="1"/>
  <c r="AV36" i="1"/>
  <c r="AT36" i="1"/>
  <c r="AX35" i="1"/>
  <c r="AW35" i="1"/>
  <c r="AV35" i="1"/>
  <c r="AU35" i="1"/>
  <c r="AT35" i="1"/>
  <c r="AX34" i="1"/>
  <c r="AW34" i="1"/>
  <c r="AV34" i="1"/>
  <c r="AX33" i="1"/>
  <c r="AW33" i="1"/>
  <c r="AV33" i="1"/>
  <c r="AU33" i="1"/>
  <c r="AT33" i="1"/>
  <c r="AX32" i="1"/>
  <c r="AW32" i="1"/>
  <c r="AV32" i="1"/>
  <c r="AU32" i="1"/>
  <c r="AX31" i="1"/>
  <c r="AW31" i="1"/>
  <c r="AV31" i="1"/>
  <c r="AU31" i="1"/>
  <c r="AT31" i="1"/>
  <c r="AX30" i="1"/>
  <c r="AW30" i="1"/>
  <c r="AV30" i="1"/>
  <c r="AU30" i="1"/>
  <c r="AT30" i="1"/>
  <c r="AX29" i="1"/>
  <c r="AW29" i="1"/>
  <c r="AV29" i="1"/>
  <c r="AU29" i="1"/>
  <c r="AT29" i="1"/>
  <c r="AX28" i="1"/>
  <c r="AW28" i="1"/>
  <c r="AV28" i="1"/>
  <c r="AX27" i="1"/>
  <c r="AW27" i="1"/>
  <c r="AV27" i="1"/>
  <c r="AX26" i="1"/>
  <c r="AW26" i="1"/>
  <c r="AV26" i="1"/>
  <c r="AX25" i="1"/>
  <c r="AW25" i="1"/>
  <c r="AV25" i="1"/>
  <c r="AU25" i="1"/>
  <c r="AT25" i="1"/>
  <c r="AX24" i="1"/>
  <c r="AW24" i="1"/>
  <c r="AV24" i="1"/>
  <c r="AU24" i="1"/>
  <c r="AT24" i="1"/>
  <c r="AX23" i="1"/>
  <c r="AW23" i="1"/>
  <c r="AV23" i="1"/>
  <c r="AU23" i="1"/>
  <c r="AT23" i="1"/>
  <c r="AX22" i="1"/>
  <c r="AW22" i="1"/>
  <c r="AV22" i="1"/>
  <c r="AU22" i="1"/>
  <c r="AT22" i="1"/>
  <c r="AX21" i="1"/>
  <c r="AW21" i="1"/>
  <c r="AV21" i="1"/>
  <c r="AU21" i="1"/>
  <c r="AT21" i="1"/>
  <c r="AX20" i="1"/>
  <c r="AW20" i="1"/>
  <c r="AV20" i="1"/>
  <c r="AU20" i="1"/>
  <c r="AT20" i="1"/>
  <c r="AY19" i="1"/>
  <c r="AX19" i="1"/>
  <c r="AW19" i="1"/>
  <c r="AV19" i="1"/>
  <c r="AU19" i="1"/>
  <c r="AX18" i="1"/>
  <c r="AW18" i="1"/>
  <c r="AV18" i="1"/>
  <c r="AU18" i="1"/>
  <c r="AY17" i="1"/>
  <c r="AX17" i="1"/>
  <c r="AW17" i="1"/>
  <c r="AV17" i="1"/>
  <c r="AU17" i="1"/>
  <c r="AT17" i="1"/>
  <c r="AY16" i="1"/>
  <c r="AX16" i="1"/>
  <c r="AW16" i="1"/>
  <c r="AV16" i="1"/>
  <c r="AU16" i="1"/>
  <c r="AT16" i="1"/>
  <c r="AY15" i="1"/>
  <c r="AX15" i="1"/>
  <c r="AW15" i="1"/>
  <c r="AV15" i="1"/>
  <c r="AU15" i="1"/>
  <c r="AT15" i="1"/>
  <c r="AY14" i="1"/>
  <c r="AX14" i="1"/>
  <c r="AW14" i="1"/>
  <c r="AV14" i="1"/>
  <c r="AU14" i="1"/>
  <c r="AT14" i="1"/>
  <c r="AY13" i="1"/>
  <c r="AX13" i="1"/>
  <c r="AW13" i="1"/>
  <c r="AV13" i="1"/>
  <c r="AU13" i="1"/>
  <c r="AT13" i="1"/>
  <c r="AX12" i="1"/>
  <c r="AW12" i="1"/>
  <c r="AV12" i="1"/>
  <c r="AU12" i="1"/>
  <c r="AT12" i="1"/>
  <c r="AX11" i="1"/>
  <c r="AW11" i="1"/>
  <c r="AV11" i="1"/>
  <c r="AU11" i="1"/>
  <c r="AT11" i="1"/>
  <c r="AY10" i="1"/>
  <c r="AX10" i="1"/>
  <c r="AW10" i="1"/>
  <c r="AV10" i="1"/>
  <c r="AU10" i="1"/>
  <c r="AT10" i="1"/>
  <c r="AX9" i="1"/>
  <c r="AW9" i="1"/>
  <c r="AV9" i="1"/>
  <c r="AU9" i="1"/>
  <c r="AT9" i="1"/>
  <c r="AX8" i="1"/>
  <c r="AW8" i="1"/>
  <c r="AV8" i="1"/>
  <c r="AU8" i="1"/>
  <c r="AT8" i="1"/>
  <c r="AY7" i="1"/>
  <c r="AX7" i="1"/>
  <c r="AW7" i="1"/>
  <c r="AV7" i="1"/>
  <c r="AU7" i="1"/>
  <c r="AX6" i="1"/>
  <c r="AW6" i="1"/>
  <c r="AV6" i="1"/>
  <c r="AU6" i="1"/>
  <c r="AT6" i="1"/>
  <c r="AY6" i="1"/>
  <c r="AS61" i="1"/>
  <c r="AS79" i="1"/>
  <c r="AY33" i="1"/>
  <c r="AY21" i="1"/>
  <c r="AY12" i="1"/>
  <c r="AY9" i="1"/>
  <c r="AS18" i="1"/>
  <c r="AY70" i="1"/>
  <c r="AS33" i="1"/>
  <c r="AS8" i="1"/>
  <c r="AS82" i="1"/>
  <c r="AS35" i="1"/>
  <c r="AY35" i="1"/>
  <c r="AL71" i="1"/>
  <c r="AS71" i="1"/>
  <c r="AJ84" i="1"/>
  <c r="AJ86" i="1"/>
  <c r="AW71" i="1"/>
  <c r="AL84" i="1"/>
  <c r="AL86" i="1"/>
  <c r="AY8" i="1"/>
  <c r="AY73" i="1"/>
  <c r="AY68" i="1"/>
  <c r="AY52" i="1"/>
  <c r="AS42" i="1"/>
  <c r="AY23" i="1"/>
  <c r="AS73" i="1"/>
  <c r="AS64" i="1"/>
  <c r="AS51" i="1"/>
  <c r="AS29" i="1"/>
  <c r="AY74" i="1"/>
  <c r="AY57" i="1"/>
  <c r="AY63" i="1"/>
  <c r="AY81" i="1"/>
  <c r="AY18" i="1"/>
  <c r="AS77" i="1"/>
  <c r="AS59" i="1"/>
  <c r="AS25" i="1"/>
  <c r="AT84" i="1"/>
  <c r="AS63" i="1"/>
  <c r="AS75" i="1"/>
  <c r="AS66" i="1"/>
  <c r="AS53" i="1"/>
  <c r="AY46" i="1"/>
  <c r="AR84" i="1"/>
  <c r="AR86" i="1"/>
  <c r="AF84" i="1"/>
  <c r="AS62" i="1"/>
  <c r="AY11" i="1"/>
  <c r="AY20" i="1"/>
  <c r="AY69" i="1"/>
  <c r="AX86" i="1"/>
  <c r="AS58" i="1"/>
  <c r="AS30" i="1"/>
  <c r="AT86" i="1"/>
  <c r="AY31" i="1"/>
  <c r="AS38" i="1"/>
  <c r="AY24" i="1"/>
  <c r="AS83" i="1"/>
  <c r="AY71" i="1"/>
  <c r="AS22" i="1"/>
  <c r="AY82" i="1"/>
  <c r="AS52" i="1"/>
  <c r="AY45" i="1"/>
  <c r="AY61" i="1"/>
  <c r="Z84" i="1"/>
  <c r="Z86" i="1"/>
  <c r="AU86" i="1"/>
  <c r="AU84" i="1"/>
  <c r="AY59" i="1"/>
  <c r="AV84" i="1"/>
  <c r="AS81" i="1"/>
  <c r="AS68" i="1"/>
  <c r="AS65" i="1"/>
  <c r="AS56" i="1"/>
  <c r="AY75" i="1"/>
  <c r="AW86" i="1"/>
  <c r="AY85" i="1"/>
  <c r="AF86" i="1"/>
  <c r="AX84" i="1"/>
  <c r="AY84" i="1"/>
  <c r="AW84" i="1"/>
  <c r="AC86" i="1"/>
  <c r="AV86" i="1"/>
  <c r="AY86" i="1"/>
  <c r="AS84" i="1"/>
  <c r="AS86" i="1"/>
  <c r="AZ84" i="1"/>
</calcChain>
</file>

<file path=xl/sharedStrings.xml><?xml version="1.0" encoding="utf-8"?>
<sst xmlns="http://schemas.openxmlformats.org/spreadsheetml/2006/main" count="1436" uniqueCount="653">
  <si>
    <t>MATRIZ CAPITULO INDEPENDIENTE SGR</t>
  </si>
  <si>
    <t>Programación financiera</t>
  </si>
  <si>
    <t>Línea estratégica del PDT aprobado</t>
  </si>
  <si>
    <t>Información de los indicadores de Bienestar o Resultado priorizados en el PDT</t>
  </si>
  <si>
    <t xml:space="preserve">Sector de inversión del Manual de Clasificación Programática del Gasto Público </t>
  </si>
  <si>
    <t>Proyecto o iniciativa priorizado</t>
  </si>
  <si>
    <t>Información del programa aprobrado en el PDT y su equivalente en el Manual de Clasificación Programático del Gasto Público</t>
  </si>
  <si>
    <t xml:space="preserve">Información del producto aprobado en el Plan de Desesarrollo Territorial (PDT) y su relación con el Catálogo de Productos de la Metodología General Ajustada (MGA) </t>
  </si>
  <si>
    <t>total trienio</t>
  </si>
  <si>
    <t>2021-2023</t>
  </si>
  <si>
    <t>N°</t>
  </si>
  <si>
    <t xml:space="preserve">Linea Estrategica / Dimension /Eje / Pilar </t>
  </si>
  <si>
    <t xml:space="preserve">Nombre del Indicador de Bienestar /Resultado priorizado (medible) </t>
  </si>
  <si>
    <t xml:space="preserve">Línea Base  (LB) del indicador de Bienestar/ Resultado </t>
  </si>
  <si>
    <t>Unidad de Medida de la Línea Base - LB</t>
  </si>
  <si>
    <t>Meta de Resultado/Bienestar  del cuatrienio (2023)</t>
  </si>
  <si>
    <t>Codigo del sector de inversión con el que se financiará la intervención</t>
  </si>
  <si>
    <t>Nombre del sector de inversión con el que se financiará la intervención</t>
  </si>
  <si>
    <t xml:space="preserve">Iniciativas </t>
  </si>
  <si>
    <t>OJO PARA RECORDAR</t>
  </si>
  <si>
    <t>Nombre del Programa aprobado en el PDT</t>
  </si>
  <si>
    <t xml:space="preserve">Codigo del programa según el Manual de Clasificación Programático </t>
  </si>
  <si>
    <t>Nombre del Programa según el Manual de Clasificación Programático del Gasto Público</t>
  </si>
  <si>
    <t>Nombre del Producto aprobado en el PDT</t>
  </si>
  <si>
    <t>codigo del Producto según el Catálogo de Productos de la MGA</t>
  </si>
  <si>
    <t>Nombre del Producto según el Catálogo de Productos de la MGA</t>
  </si>
  <si>
    <t>Codigo de Producto según Catálogo de Productos de la MGA</t>
  </si>
  <si>
    <t>Indicador de Producto según Catálogo de Productos de la MGA</t>
  </si>
  <si>
    <t>Línea Base Producto</t>
  </si>
  <si>
    <t>Unidad de Medida</t>
  </si>
  <si>
    <t>Meta Producto Cuatrenio</t>
  </si>
  <si>
    <t>Asignación Inversión Regional</t>
  </si>
  <si>
    <t>Asignaciones Directas e inversión Local</t>
  </si>
  <si>
    <t xml:space="preserve">Asignaciones directas indígenas y las comunidades Negras, Afrocolombianas, Raizales y Palenqueras
</t>
  </si>
  <si>
    <t>OCAD PAZ</t>
  </si>
  <si>
    <t>Asignación Inversión Regional
60%</t>
  </si>
  <si>
    <t>Asignación Inversión Regional
(bolsa 40%)</t>
  </si>
  <si>
    <t xml:space="preserve">5. Infraestructura </t>
  </si>
  <si>
    <t>24</t>
  </si>
  <si>
    <t>TRANSPORTE</t>
  </si>
  <si>
    <t>Construcción, Mejoramiento y Rehabilitacion de   vías secundarias para más oportunidades de transitabilidad</t>
  </si>
  <si>
    <t>Pavimentacion de Vias secundarias</t>
  </si>
  <si>
    <t>5.1.1.2. Transitabilidad intermunicipal</t>
  </si>
  <si>
    <t>2402</t>
  </si>
  <si>
    <t>Infraestructura red vial regional</t>
  </si>
  <si>
    <t>km de vías Mejoradas y pavimentadas</t>
  </si>
  <si>
    <t>2402006</t>
  </si>
  <si>
    <t>Vía secundaria mejorada</t>
  </si>
  <si>
    <t>240200600</t>
  </si>
  <si>
    <t>KM</t>
  </si>
  <si>
    <t>5.1.2.1. Conectividad Intramunicipal</t>
  </si>
  <si>
    <t>Puentes y/o Puentes Hamacas construidos y/o mejorados</t>
  </si>
  <si>
    <t>2402015</t>
  </si>
  <si>
    <t>Puente construido en vía secundaria</t>
  </si>
  <si>
    <t>240201500</t>
  </si>
  <si>
    <t>Puente construido en vía secundaria existente</t>
  </si>
  <si>
    <t xml:space="preserve">No </t>
  </si>
  <si>
    <t>Realizacion de estudios de Preinversion para la elaboracion de Proyectos de Infraestructura red vial regional del Departamento</t>
  </si>
  <si>
    <t>Estudiios y diseños</t>
  </si>
  <si>
    <t>2402118</t>
  </si>
  <si>
    <t>Estudios de preinversión para la red vial regional</t>
  </si>
  <si>
    <t>240211800</t>
  </si>
  <si>
    <t>Estudios de preinversión realizados</t>
  </si>
  <si>
    <t>No</t>
  </si>
  <si>
    <t>Mejoramiento y Rehabilitación de Vias Terciarias y sitios Criticos para el Dearrollo regional del Departamento de Norte de Santander</t>
  </si>
  <si>
    <t>anillos viales</t>
  </si>
  <si>
    <t>2402044</t>
  </si>
  <si>
    <t>Puente construido en vía terciaria</t>
  </si>
  <si>
    <t>240204400</t>
  </si>
  <si>
    <t>Puente construido en vía terciaria existente</t>
  </si>
  <si>
    <t xml:space="preserve">Mejoramientos de Vias tercicarias- placas Huellas </t>
  </si>
  <si>
    <t>2402041</t>
  </si>
  <si>
    <t>Vía terciaria mejorada</t>
  </si>
  <si>
    <t>240204100</t>
  </si>
  <si>
    <t>Km</t>
  </si>
  <si>
    <t>CONSTRUCCION DEL TERMINAL DE TRANSPORTE TERRESTRE</t>
  </si>
  <si>
    <t>5.1.4.3. Terminales de transporte aéreo y/o terrestre</t>
  </si>
  <si>
    <t>Porcentaje de avance en gestión para la construcción y/o adecuación de terminales de transporte aéreo y/o terrestre</t>
  </si>
  <si>
    <t>2402110</t>
  </si>
  <si>
    <t>Terminales de transporte construidas</t>
  </si>
  <si>
    <t>240211000</t>
  </si>
  <si>
    <t>Número de terminales de transporte</t>
  </si>
  <si>
    <t>1. Bienestar Social</t>
  </si>
  <si>
    <t>22</t>
  </si>
  <si>
    <t>EDUCACIÓN</t>
  </si>
  <si>
    <t>Fortalecimiento de la Calidad y fomento de la educación superior en el Departamento de Norte de Santander</t>
  </si>
  <si>
    <t>Universidad del Catatumbo- Universidad Atalaya- Construcción de la Boblioteca UFPS CEDRUM</t>
  </si>
  <si>
    <t>1.1.4.1. Más y mejores oportunidades de acceso a la educación superior</t>
  </si>
  <si>
    <t>2202</t>
  </si>
  <si>
    <t>Calidad y fomento de la educación superior</t>
  </si>
  <si>
    <t>Estrategia de Universidad del Catatumbo implementada- Ciudadela universitaria de Atalaya creada -Municipios con nuevas sedes universitarias implementadas</t>
  </si>
  <si>
    <t>2202025</t>
  </si>
  <si>
    <t>Sedes de instituciones de educación superior o terciaria construidas</t>
  </si>
  <si>
    <t>220202500</t>
  </si>
  <si>
    <t>Sedes  de instituciones de educación terciaria o superior  construidas</t>
  </si>
  <si>
    <t>Universidad del Catatumbo- Universidad atalaya- CEDRUM</t>
  </si>
  <si>
    <t>2202051</t>
  </si>
  <si>
    <t>Sedes de instituciones de educación dotadas</t>
  </si>
  <si>
    <t>220205100</t>
  </si>
  <si>
    <t>Sedes de instituciones de educación superior dotadas</t>
  </si>
  <si>
    <t>2202049</t>
  </si>
  <si>
    <t>Estudios de preinversión</t>
  </si>
  <si>
    <t>220204900</t>
  </si>
  <si>
    <t>Estudios o diseños realizados</t>
  </si>
  <si>
    <t>Implementación de Nuevas plataformas, Sistemas de información y/o aplicaciones para los diferentes sectores</t>
  </si>
  <si>
    <t>1.1.4.2. Fortalecimiento de la formación técnica y tecnológica de acuerdo con la demanda del sector productivo de la región</t>
  </si>
  <si>
    <t>Municipios desarrollando programas de asistencia y formación técnica y tecnológica en articulación con el Instituto Superior de Educación Rural (ISER)</t>
  </si>
  <si>
    <t>2202054</t>
  </si>
  <si>
    <t>Servicio de información implementado</t>
  </si>
  <si>
    <t>220205400</t>
  </si>
  <si>
    <t>Sistemas de información implementados</t>
  </si>
  <si>
    <t>Becas educacion superior</t>
  </si>
  <si>
    <t>Estudiantes beneficiados con becas y/o subsidios universitarios para carreras técnicas, tecnológicas y profesionales para los estratos uno, dos y tres (1, 2 y 3)</t>
  </si>
  <si>
    <t>2202007</t>
  </si>
  <si>
    <t>Servicio de apoyo financiero para el acceso a la educación superior o terciaria</t>
  </si>
  <si>
    <t>220200700</t>
  </si>
  <si>
    <t>Beneficiarios de estrategias o programas de  apoyo financiero para el acceso a la educación superior  o terciaria</t>
  </si>
  <si>
    <t>1.1.3.3. Fortalecimiento de aprendizajes</t>
  </si>
  <si>
    <t xml:space="preserve">Establecimientos educativos implementando Programa departamental de bilingüismo </t>
  </si>
  <si>
    <t>2202018</t>
  </si>
  <si>
    <t>Servicio educativos de promoción del bilingüismo</t>
  </si>
  <si>
    <t>220201800</t>
  </si>
  <si>
    <t>Instituciones de educación superior o terciaria fortalecidas en competencias comunicativas en idiomas extranjeros</t>
  </si>
  <si>
    <t>Desarrollo de procesos de investigación científica en instituciones de educación superior</t>
  </si>
  <si>
    <t>1.1.4.3. La investigación y calidad como motor de desarrollo</t>
  </si>
  <si>
    <t>Procesos de investigación científica en Instituciones de Educación Superior</t>
  </si>
  <si>
    <t>2202021</t>
  </si>
  <si>
    <t>Servicio de innovación pedagógica en la educación terciaria o superior</t>
  </si>
  <si>
    <t>220202100</t>
  </si>
  <si>
    <t>Instituciones de Educación Superior que implementan procesos de innovación pedagógica</t>
  </si>
  <si>
    <t>Número de instituciones</t>
  </si>
  <si>
    <t>Desarrollo de Procesos de investigación científica en la ruralidad en articulación con las instituciones técnicas y tecnológicas</t>
  </si>
  <si>
    <t xml:space="preserve">FORTALECIMIENTO DE LOS CENTROS DE INVESTIGACION </t>
  </si>
  <si>
    <t>2202013</t>
  </si>
  <si>
    <t>Servicio de articulación entre la educación superior o terciaria y el sector productivo.</t>
  </si>
  <si>
    <t>220201300</t>
  </si>
  <si>
    <t xml:space="preserve">Programas y proyectos de educación o investigación articulados con el sector productivo </t>
  </si>
  <si>
    <t>Número de programas y proyectos</t>
  </si>
  <si>
    <t>Construcción de  Megacolegios, Instutuciones y Sedes educativas en el Departamento de Norte de Santander</t>
  </si>
  <si>
    <t>Megacolegios instituciones nuevas CONSTRUCCIÓN DE LA INSTITUCIÓN EDUCATIVA MARIANO OSPINA RODRIGUEZ</t>
  </si>
  <si>
    <t>1.1.2.1. Ambientes de aprendizaje</t>
  </si>
  <si>
    <t>2201</t>
  </si>
  <si>
    <t>Calidad, cobertura y fortalecimiento de la educación inicial, prescolar, básica y media</t>
  </si>
  <si>
    <t>Megacolegios construidos- Plan departamental de infraestructura educativa del Departamento formulado y en implementación</t>
  </si>
  <si>
    <t>2201051</t>
  </si>
  <si>
    <t>Infraestructura educativa construida</t>
  </si>
  <si>
    <t>220105100</t>
  </si>
  <si>
    <t xml:space="preserve">Sedes educativas nuevas construidas </t>
  </si>
  <si>
    <t xml:space="preserve"> Mejoramiento, adecuacion y Remodelacion de Instituciones, sedes y Centros educativos del Departamento de Norte de Santander</t>
  </si>
  <si>
    <t>mejoramiento de sedes y colegios</t>
  </si>
  <si>
    <t>Sedes educativas con espacios mejorados (aulas de clase, baterías sanitarias, aulas especializadas, laboratorios, cerramientos, restaurantes, y escenarios deportivos, soluciones tecnológicas de potabilización de agua)</t>
  </si>
  <si>
    <t>2201052</t>
  </si>
  <si>
    <t>Infraestructura educativa mejorada</t>
  </si>
  <si>
    <t>220105200</t>
  </si>
  <si>
    <t xml:space="preserve">Sedes educativas mejoradas </t>
  </si>
  <si>
    <t>dotación deMegacolegios Instituciones educativas y sedes educativas del Departamento Norte de Santander</t>
  </si>
  <si>
    <t>Dotacion de megacolegios e instituciones</t>
  </si>
  <si>
    <t>Establecimientos educativos dotados con materiales e instrumentos de enseñanza y aprendizaje (mobiliario, tableros, menaje de restaurante escolar, material didáctico, pedagógico, lúdico, etc.)</t>
  </si>
  <si>
    <t>2201069</t>
  </si>
  <si>
    <t>Infraestructura educativa dotada</t>
  </si>
  <si>
    <t>220106900</t>
  </si>
  <si>
    <t>Sedes dotadas</t>
  </si>
  <si>
    <t>No de sedes</t>
  </si>
  <si>
    <t>Servicio de alimentación escolar a niños niñas adolescentes y jovenes de instituciones educativas oficiales  del Departamento Norte de Santander</t>
  </si>
  <si>
    <t>PAE</t>
  </si>
  <si>
    <t xml:space="preserve">1.1.2.2. Acceso Seguro y Bienestar </t>
  </si>
  <si>
    <t>Estudiantes por año beneficiados con el programa de Alimentación Escolar</t>
  </si>
  <si>
    <t>2201028</t>
  </si>
  <si>
    <t>Servicio de apoyo a la permanencia con alimentación escolar</t>
  </si>
  <si>
    <t>220102800</t>
  </si>
  <si>
    <t>Raciones contratadas</t>
  </si>
  <si>
    <t>Número de raciones</t>
  </si>
  <si>
    <t>Desarrollo de procesos de investigación escolar en municipios no certificados</t>
  </si>
  <si>
    <t>% municipios no certificados con establecimientos educativos que desarrollan procesos de investigación escolar</t>
  </si>
  <si>
    <t>2201047</t>
  </si>
  <si>
    <t>Servicios de apoyo a la implementación de modelos de innovación educativa</t>
  </si>
  <si>
    <t>220104700</t>
  </si>
  <si>
    <t xml:space="preserve">Establecimientos educativos apoyados para la  implementación de modelos de innovación educativa </t>
  </si>
  <si>
    <t>Número de establecimientos educativos</t>
  </si>
  <si>
    <t>19</t>
  </si>
  <si>
    <t>SALUD Y PROTECCIÓN SOCIAL</t>
  </si>
  <si>
    <t>Construcción, mejoramiento y dotación de la infraestructura en Salud de Segundo y Tercer Nivel</t>
  </si>
  <si>
    <t>1.2.10.1. Fortalecimiento de la autoridad sanitaria</t>
  </si>
  <si>
    <t>1906</t>
  </si>
  <si>
    <t>Aseguramiento y Prestación integral de servicios de salud</t>
  </si>
  <si>
    <t>Cumplimiento al programa territorial de rediseño, reorganización y modernización (infraestructura y dotación) de la red pública del departamento incluidos en el Plan Bienal de Salud Pública</t>
  </si>
  <si>
    <t>1906011</t>
  </si>
  <si>
    <t>Hospitales de segundo nivel de atención construidos y dotados</t>
  </si>
  <si>
    <t>190601100</t>
  </si>
  <si>
    <t>Número de hospitales</t>
  </si>
  <si>
    <t>1906008</t>
  </si>
  <si>
    <t>Hospitales de segundo nivel de atención adecuados</t>
  </si>
  <si>
    <t>190600800</t>
  </si>
  <si>
    <t>1906018</t>
  </si>
  <si>
    <t>Hospitales de tercer nivel de atención construidos y dotados</t>
  </si>
  <si>
    <t>190601800</t>
  </si>
  <si>
    <t>1906015</t>
  </si>
  <si>
    <t>Hospitales de tercer nivel de atención adecuados</t>
  </si>
  <si>
    <t>190601500</t>
  </si>
  <si>
    <t>Servicio de Apoyo para el Trasnporte de pacientes en el Departamento de Norte de Santander</t>
  </si>
  <si>
    <t>Adquisicion de Ambulancias</t>
  </si>
  <si>
    <t>1906022</t>
  </si>
  <si>
    <t>Servicio de apoyo a la prestación del servicio de transporte de pacientes</t>
  </si>
  <si>
    <t>190602200</t>
  </si>
  <si>
    <t>Entidades de la red pública en salud apoyadas en la adquisición de ambulancias</t>
  </si>
  <si>
    <t>Número de entidades</t>
  </si>
  <si>
    <t>Realización de los estudios requeridos en las fases de pre-factibilidad, factibilidad o definitivos.</t>
  </si>
  <si>
    <t>1906034</t>
  </si>
  <si>
    <t>190603400</t>
  </si>
  <si>
    <t>Número de estudios de preinversión</t>
  </si>
  <si>
    <t>6. Productividad</t>
  </si>
  <si>
    <t>21</t>
  </si>
  <si>
    <t>MINAS Y ENERGÍA</t>
  </si>
  <si>
    <t>Construcción y Consolidación productiva del sector de energía por medio de la interconexion eléctrica de energía en la zona rural del Departamento de Norte de Santander</t>
  </si>
  <si>
    <t xml:space="preserve">proyectos de Construcción para la electrificación rural </t>
  </si>
  <si>
    <t>6.5.2.1. Promoción del desarrollo y la competitividad de la industria minero-energética</t>
  </si>
  <si>
    <t>2102</t>
  </si>
  <si>
    <t>Consolidación productiva del sector de energía eléctrica</t>
  </si>
  <si>
    <t>Proyectos diseñados, formulados y/o ejecutados con utilización de energías alternativas y/o renovables</t>
  </si>
  <si>
    <t>2102021</t>
  </si>
  <si>
    <t>Redes del sistema de transmisión regional construida</t>
  </si>
  <si>
    <t>210202100</t>
  </si>
  <si>
    <t>Kilómetros de redes del sistema de transmisión regional</t>
  </si>
  <si>
    <t>2102015</t>
  </si>
  <si>
    <t>Redes del sistema de distribución local construida</t>
  </si>
  <si>
    <t>210201500</t>
  </si>
  <si>
    <t>Kilómetros de redes del sistema de distribución local</t>
  </si>
  <si>
    <t>Implementacion y Consolidación productiva del sector de energía mediante soluciones Fotovoltaicas en los Municipios del Departamento Norte de Santander</t>
  </si>
  <si>
    <t>Implementación ELECTRIFICACIÓN RURAL MEDIANTE SOLUCIONES FOTOVOLTAICAS</t>
  </si>
  <si>
    <t>.1.1.1. Más oportunidades para un ambiente sostenible</t>
  </si>
  <si>
    <t>Soluciones fotovoltaicas ejecutadas en zonas no interconectadas – ZNI del Departamento.</t>
  </si>
  <si>
    <t>2102058</t>
  </si>
  <si>
    <t>Unidades de generación fotovoltaica de energía eléctrica instaladas</t>
  </si>
  <si>
    <t>210205801</t>
  </si>
  <si>
    <t xml:space="preserve">Capacidad instalada en fuentes no convencionales de energía </t>
  </si>
  <si>
    <t>Número de unidades</t>
  </si>
  <si>
    <t>2102044</t>
  </si>
  <si>
    <t>Redes internas de energía eléctrica instaladas</t>
  </si>
  <si>
    <t>210204400</t>
  </si>
  <si>
    <t>Viviendas con red interna de energía eléctrica instalada</t>
  </si>
  <si>
    <t>Número de viviendas</t>
  </si>
  <si>
    <t>17</t>
  </si>
  <si>
    <t>AGRICULTURA Y DESARROLLO RURAL</t>
  </si>
  <si>
    <t>Desarrollo, Implementacion e Inclusión productiva de pequeños productores rurales del Departamento Norte de Santander</t>
  </si>
  <si>
    <t>Restauración DE LA CAFICULTURA EN EL DEPARTAMENTO  Norte de Santander</t>
  </si>
  <si>
    <t>6.1.3.1. Fortalecimiento de los sistemas productivos agropecuarios</t>
  </si>
  <si>
    <t>1702</t>
  </si>
  <si>
    <t>Inclusión productiva de pequeños productores rurales</t>
  </si>
  <si>
    <t>Proyectos productivos agrícolas y/o pecuarios presentados a través de Convocatorias</t>
  </si>
  <si>
    <t>1702021</t>
  </si>
  <si>
    <t>Servicio de acompañamiento productivo y empresarial</t>
  </si>
  <si>
    <t>170202100</t>
  </si>
  <si>
    <t>Unidades productivas beneficiadas</t>
  </si>
  <si>
    <t>Número de unidades productivas</t>
  </si>
  <si>
    <t>Desarrollo INTEGRAL Y SUSTITUCIÓN DE CULTIVOS ILÍCITOS EN ZONAS RURALES DEL MUNICIPIO DE SARDINATA,   Norte de Santander</t>
  </si>
  <si>
    <t>1702010</t>
  </si>
  <si>
    <t>Servicio de asistencia técnica agropecuaria dirigida a pequeños productores</t>
  </si>
  <si>
    <t>170201000</t>
  </si>
  <si>
    <t>Pequeños productores rurales asistidos técnicamente</t>
  </si>
  <si>
    <t>Número de pequeños productores rurales</t>
  </si>
  <si>
    <t>DESARROLLO PRODUCTIVO DEL SECTOR APICOLA, COMO ESTRATEGÍA DE SUSTITUCIÓN DE CULTIVOS ILÍCITOS EN EL MUNICIPIO DE SARDINATA , NORTE DE SANTANDER</t>
  </si>
  <si>
    <t>Fortalecimiento al desarrollo de la actividad agricola y agropecuaria Como estrategia de Desarrollo Economico del Departamento de Norte de Santander</t>
  </si>
  <si>
    <t>IMPLEMENTACIÓN DEL SISTEMA DE PRODUCCIÓN OVINA EN EL MUNICIPIO DE SARDINATA, COMO ESTRATEGIA DE DESARROLLO ECONÓMICO DEPARTAMENTO NORTE DE SANTANDER</t>
  </si>
  <si>
    <t>1709</t>
  </si>
  <si>
    <t>Infraestructura productiva y comercialización</t>
  </si>
  <si>
    <t>1709049</t>
  </si>
  <si>
    <t>Infraestructura de producción pecuaria construida</t>
  </si>
  <si>
    <t>170904900</t>
  </si>
  <si>
    <t>Número de infraestructura de producción pecuaria</t>
  </si>
  <si>
    <t>Mejoramiento Plaza de mercado</t>
  </si>
  <si>
    <t>6.1.4.1. Infraestructura productiva agrícola y pecuaria</t>
  </si>
  <si>
    <t>Proyectos de infraestructura productiva gestionados y/o apoyados para fortalecer las cadenas de valor</t>
  </si>
  <si>
    <t>1709078</t>
  </si>
  <si>
    <t>Plaza de mercado adecuadas</t>
  </si>
  <si>
    <t>170907800</t>
  </si>
  <si>
    <t>Plazas de mercado adecuadas</t>
  </si>
  <si>
    <t>Número de plazas de mercado</t>
  </si>
  <si>
    <t>Mejoramiento de la competitividad y productividad del sector Agro en Norte de Santander</t>
  </si>
  <si>
    <t>1709043</t>
  </si>
  <si>
    <t>Infraestructura de producción agrícola construida</t>
  </si>
  <si>
    <t>170904300</t>
  </si>
  <si>
    <t>Número de infraestructura de producción agrícola</t>
  </si>
  <si>
    <t xml:space="preserve">Centro de Productividad e Innovación y Emprendimiento </t>
  </si>
  <si>
    <t>CEDRUM- CENTRO DE INNOVACION</t>
  </si>
  <si>
    <t>6.4.2.1. Centros de desarrollo tecnológico- productivos</t>
  </si>
  <si>
    <t>1708</t>
  </si>
  <si>
    <t>Ciencia, tecnología e innovación agropecuaria</t>
  </si>
  <si>
    <t>Centro de Innovación y Productividad apoyado</t>
  </si>
  <si>
    <t>1708012</t>
  </si>
  <si>
    <t>Centros de Investigación Construidos</t>
  </si>
  <si>
    <t>170801200</t>
  </si>
  <si>
    <t>Número de centros de investigación</t>
  </si>
  <si>
    <t>Distritos de riego construidos y/o rehabilitados</t>
  </si>
  <si>
    <t>1709099</t>
  </si>
  <si>
    <t>Distritos de adecuación de tierras construidos y ampliados</t>
  </si>
  <si>
    <t>170909900</t>
  </si>
  <si>
    <t>Hectáreas con distritos de adecuación de tierras construidos y ampliados</t>
  </si>
  <si>
    <t>Hectáreas con distritos de adecuación de tierras</t>
  </si>
  <si>
    <t>23</t>
  </si>
  <si>
    <t>TECNOLOGÍAS DE LA INFORMACIÓN Y LAS COMUNICACIONES</t>
  </si>
  <si>
    <t>Facilitar el acceso y uso de las Tecnologías de la Información y las Comunicaciones (TIC)  en el Departamento de Norte de Santander</t>
  </si>
  <si>
    <t xml:space="preserve">  </t>
  </si>
  <si>
    <t>6.6.1. Empoderamiento Ciudadano en uso y apropiación TIC</t>
  </si>
  <si>
    <t>2301</t>
  </si>
  <si>
    <t>Facilitar el acceso y uso de las Tecnologías de la Información y las Comunicaciones (TIC) en todo el territorio nacional</t>
  </si>
  <si>
    <t xml:space="preserve">Ciudadanos formados en uso seguro y responsable de las TIC </t>
  </si>
  <si>
    <t>2301014</t>
  </si>
  <si>
    <t>Servicio de asistencia técnica para promocionar el despliegue de infraestructura de las Tecnologías de la Información y las Comunicaciones</t>
  </si>
  <si>
    <t>230101400</t>
  </si>
  <si>
    <t>Municipios asistidos en despliegue de infraestructura</t>
  </si>
  <si>
    <t>Número de municipios</t>
  </si>
  <si>
    <t xml:space="preserve">Personas empoderadas y capacitadas en Ciudadanía Digital </t>
  </si>
  <si>
    <t>2301016</t>
  </si>
  <si>
    <t>Servicio de atención al usuario</t>
  </si>
  <si>
    <t>230101600</t>
  </si>
  <si>
    <t>Usuarios Atendidos en plataformas digitales y/o presencialmente</t>
  </si>
  <si>
    <t>Número de usuarios</t>
  </si>
  <si>
    <t>Aplicación de herramientas tecnológicas en el sector salud.</t>
  </si>
  <si>
    <t>Telemedicina</t>
  </si>
  <si>
    <t>2301076</t>
  </si>
  <si>
    <t>Servicio de acceso y promoción a las tecnologías de la información y las comunicaciones</t>
  </si>
  <si>
    <t>230107600</t>
  </si>
  <si>
    <t>Espacios públicos  para la promoción de las  TIC habilitados</t>
  </si>
  <si>
    <t>Número de espacios</t>
  </si>
  <si>
    <t xml:space="preserve">4. Hábitat </t>
  </si>
  <si>
    <t>32</t>
  </si>
  <si>
    <t>AMBIENTE Y DESARROLLO SOSTENIBLE</t>
  </si>
  <si>
    <t>Desarrollo de acciones para  la mitigación del riesgo de desastres y adaptación al cambio climático</t>
  </si>
  <si>
    <t>3205</t>
  </si>
  <si>
    <t>Ordenamiento ambiental territorial</t>
  </si>
  <si>
    <t>3205018</t>
  </si>
  <si>
    <t>Obras para la prevención y control de movimientos en masa</t>
  </si>
  <si>
    <t>320501800</t>
  </si>
  <si>
    <t xml:space="preserve">Área intervenida </t>
  </si>
  <si>
    <t>Metros cuadrados de área intervenida</t>
  </si>
  <si>
    <t>Reforestacion</t>
  </si>
  <si>
    <t>4.6.3.3. Infraestructura para la reducción del riesgo</t>
  </si>
  <si>
    <t>Obras de reducción del riesgo</t>
  </si>
  <si>
    <t>3205019</t>
  </si>
  <si>
    <t>Obras para el control y reducción de la erosión</t>
  </si>
  <si>
    <t>320501900</t>
  </si>
  <si>
    <t>3205021</t>
  </si>
  <si>
    <t>Obras de infraestructura para mitigación y atención a desastres</t>
  </si>
  <si>
    <t>320502100</t>
  </si>
  <si>
    <t xml:space="preserve">Obras de infraestructura para mitigación y atención a desastres realizadas </t>
  </si>
  <si>
    <t>Número de obras de infraestructura</t>
  </si>
  <si>
    <t>3205010</t>
  </si>
  <si>
    <t>Obras para estabilización de taludes</t>
  </si>
  <si>
    <t>320501000</t>
  </si>
  <si>
    <t>Obras para estabilización de taludes realizadas</t>
  </si>
  <si>
    <t>Metros de obras</t>
  </si>
  <si>
    <t>3205011</t>
  </si>
  <si>
    <t>Obras para la prevención y control de inundaciones</t>
  </si>
  <si>
    <t>320501100</t>
  </si>
  <si>
    <t>Sección hidráulica construida y recuperada</t>
  </si>
  <si>
    <t>Longitud de sección hidráulica</t>
  </si>
  <si>
    <t>Administración Uso Y Manejo Del Recurso Hídrico Como Eje Articulador Del Desarrollo Sostenible En El Departamento</t>
  </si>
  <si>
    <t>4.2.1.1. Más atención para la conservación del recurso hídrico</t>
  </si>
  <si>
    <t>3203</t>
  </si>
  <si>
    <t>Gestión integral del recurso hídrico</t>
  </si>
  <si>
    <t>Proyectos ejecutados de los priorizados de los POMCAS de los ríos Pamplonita, Zulia y Algodonal.</t>
  </si>
  <si>
    <t>3203028</t>
  </si>
  <si>
    <t>Servicio de asistencia técnica para la implementación de lineamientos priorizados de los Planes Estratégicos de las Macrocuencas</t>
  </si>
  <si>
    <t>320302800</t>
  </si>
  <si>
    <t>Proyectos de los Planes Estratégicos de las Macrocuencas incorporados en la planificación sectorial</t>
  </si>
  <si>
    <t>Número de proyectos</t>
  </si>
  <si>
    <t>Implementación De La Estrategia De Contratos De Conservación Natural, Como Una Solución Ambiental Y Sostenible A  Familias De Los Municipios Del Departamento Norte De Santander</t>
  </si>
  <si>
    <t>3202</t>
  </si>
  <si>
    <t>Conservación de la biodiversidad y sus servicios ecosistémicos</t>
  </si>
  <si>
    <t>3202005</t>
  </si>
  <si>
    <t>Servicio de restauración de ecosistemas</t>
  </si>
  <si>
    <t>320200500</t>
  </si>
  <si>
    <t>Áreas en proceso de restauración</t>
  </si>
  <si>
    <t>Hectáreas de áreas</t>
  </si>
  <si>
    <t>35</t>
  </si>
  <si>
    <t>COMERCIO, INDUSTRIA Y TURISMO</t>
  </si>
  <si>
    <t>Desarrollo de la Productividad y competitividad de las empresas  colombianas para fomentar y promover el Turismo, reactivar la economia  y la generacion de  empleo en el Departamento Norte de Santander</t>
  </si>
  <si>
    <t>6.2.3.1. Más y Mejor infraestructura, para el turismo</t>
  </si>
  <si>
    <t>3502</t>
  </si>
  <si>
    <t>Productividad y competitividad de las empresas colombianas</t>
  </si>
  <si>
    <t>Proyectos de infraestructura turística apoyados</t>
  </si>
  <si>
    <t>3502084</t>
  </si>
  <si>
    <t>Mirador turístico construido</t>
  </si>
  <si>
    <t>350208400</t>
  </si>
  <si>
    <t>Número de miradores</t>
  </si>
  <si>
    <t>centro de innovacion</t>
  </si>
  <si>
    <t>Promoción divulgación de la construcción del Centro de Convenciones</t>
  </si>
  <si>
    <t>3502050</t>
  </si>
  <si>
    <t>Centro de convención construido</t>
  </si>
  <si>
    <t>350205000</t>
  </si>
  <si>
    <t>Número de centros de convenciones</t>
  </si>
  <si>
    <t>Construccion sendero de la Virgen</t>
  </si>
  <si>
    <t>3502056</t>
  </si>
  <si>
    <t>Sendero turístico construido</t>
  </si>
  <si>
    <t>350205600</t>
  </si>
  <si>
    <t>Senderos construidos</t>
  </si>
  <si>
    <t>Número de senderos</t>
  </si>
  <si>
    <t>39</t>
  </si>
  <si>
    <t>CIENCIA, TECNOLOGÍA E INNOVACIÓN</t>
  </si>
  <si>
    <t>Fortalecimiento de Centro de innovacion para el Desarrollo Tecnologico y la Innovacion del Departamento</t>
  </si>
  <si>
    <t>3903</t>
  </si>
  <si>
    <t>Desarrollo tecnológico e innovación para crecimiento empresarial</t>
  </si>
  <si>
    <t>3903008</t>
  </si>
  <si>
    <t>Infraestructura para desarrollo tecnológico y la innovación fortalecida</t>
  </si>
  <si>
    <t>390300800</t>
  </si>
  <si>
    <t>Centros y parques para el desarrollo tecnológico y la innovación fortalecidos</t>
  </si>
  <si>
    <t>Número de centros y parques para el desarrollo tecnológico y la innovación</t>
  </si>
  <si>
    <t>4- Habitat</t>
  </si>
  <si>
    <t>40</t>
  </si>
  <si>
    <t>VIVIENDA, CIUDAD Y TERRITORIO</t>
  </si>
  <si>
    <t>Construcción de Unidades Sanitarias con saneamiento básico para vivienda rural dispersa en los Municipios del Departamento de Norte de Santander</t>
  </si>
  <si>
    <t>4.7.2.1. Mejoramiento de vivienda en zona urbana y/o rural</t>
  </si>
  <si>
    <t>4003</t>
  </si>
  <si>
    <t>Acceso de la población a los servicios de agua potable y saneamiento básico</t>
  </si>
  <si>
    <t xml:space="preserve">Unidades Sanitarias construidas </t>
  </si>
  <si>
    <t>4003044</t>
  </si>
  <si>
    <t>Unidades sanitarias con saneamiento básico construidas</t>
  </si>
  <si>
    <t>400304400</t>
  </si>
  <si>
    <t xml:space="preserve">Viviendas beneficiadas con la construcción de  unidades sanitarias </t>
  </si>
  <si>
    <t xml:space="preserve">Construcción de Unidades Sanitarias con saneamiento básico para vivienda rural dispersa comunidades de Karicachaboquira, Bakuboquira, Isthoda y Beboquira </t>
  </si>
  <si>
    <t>Construccion y Optimizacion de acueductos Veredales de los Municipios del Departamento</t>
  </si>
  <si>
    <t>5.3.1.2. Optimización de Sistemas de acueductos y/o alcantarillados Urbanos y Rurales</t>
  </si>
  <si>
    <t>Acueductos y alcantarillados urbano y rural optimizados</t>
  </si>
  <si>
    <t>4003015</t>
  </si>
  <si>
    <t>Acueductos construidos</t>
  </si>
  <si>
    <t>400301500</t>
  </si>
  <si>
    <t>Número de acueductos</t>
  </si>
  <si>
    <t>4003017</t>
  </si>
  <si>
    <t>Acueductos optimizados</t>
  </si>
  <si>
    <t>400301700</t>
  </si>
  <si>
    <t>Mejoramientod de Vivienda rural en los municipios del Departamento y Población Bari</t>
  </si>
  <si>
    <t>4001</t>
  </si>
  <si>
    <t>Acceso a soluciones de vivienda</t>
  </si>
  <si>
    <t>Mejoramientos de vivienda en la zona urbana y/o rural realizados</t>
  </si>
  <si>
    <t>4001032</t>
  </si>
  <si>
    <t>Servicio de apoyo financiero para mejoramiento de vivienda</t>
  </si>
  <si>
    <t>400103200</t>
  </si>
  <si>
    <t>Hogares beneficiados con mejoramiento de una vivienda  </t>
  </si>
  <si>
    <t>Número de hogares</t>
  </si>
  <si>
    <t>Programa de Construccion de Vivienda en el Deparamento de Norte de Santander</t>
  </si>
  <si>
    <t>4.7.1.1. Construcción de viviendas y áreas de urbanismo en zonas urbanas y rurales.</t>
  </si>
  <si>
    <t>Viviendas construidas en zonas urbanas y/o rurales del Departamento con apoyo del Departamento.</t>
  </si>
  <si>
    <t>4001034</t>
  </si>
  <si>
    <t>Servicio de apoyo financiero para construcción de vivienda en sitio propio</t>
  </si>
  <si>
    <t>400103400</t>
  </si>
  <si>
    <t>Hogares beneficiados con construcción de vivienda en sitio propio</t>
  </si>
  <si>
    <t>Construccion de Parques en los municipios del Departamento de Norte de Santander</t>
  </si>
  <si>
    <t>4002</t>
  </si>
  <si>
    <t>Ordenamiento territorial y desarrollo urbano</t>
  </si>
  <si>
    <t>4002021</t>
  </si>
  <si>
    <t>Parques construidos</t>
  </si>
  <si>
    <t>400202100</t>
  </si>
  <si>
    <t>Metros cuadrados de parques</t>
  </si>
  <si>
    <t>Mejoramiento de Parques en los municipios del Departamento de Norte de Santander</t>
  </si>
  <si>
    <t>4002023</t>
  </si>
  <si>
    <t>Parques mejorados</t>
  </si>
  <si>
    <t>400202300</t>
  </si>
  <si>
    <t>41</t>
  </si>
  <si>
    <t>INCLUSIÓN SOCIAL Y RECONCILIACIÓN</t>
  </si>
  <si>
    <t xml:space="preserve">Construcción Centro de Discapacidad </t>
  </si>
  <si>
    <t>1.9.1. Atención integral a la población con discapacidad</t>
  </si>
  <si>
    <t>4104</t>
  </si>
  <si>
    <t>Atención integral de población en situación permanente de desprotección social y/o familiar</t>
  </si>
  <si>
    <t xml:space="preserve"> Centros de atención integral en salud para PcD</t>
  </si>
  <si>
    <t>4104036</t>
  </si>
  <si>
    <t>Centros de atención integral para personas con discapacidad construidos y dotados</t>
  </si>
  <si>
    <t>410403600</t>
  </si>
  <si>
    <t>Número de centros</t>
  </si>
  <si>
    <t>43</t>
  </si>
  <si>
    <t>DEPORTE Y RECREACIÓN</t>
  </si>
  <si>
    <t>Adecuacion de Escenarios y canchas Deportivas del Departamento</t>
  </si>
  <si>
    <t>1.3.4.1. Mantenimiento, remodelación y equipamiento de escenarios deportivos y recreativos</t>
  </si>
  <si>
    <t>4301</t>
  </si>
  <si>
    <t>Fomento a la recreación, la actividad física y el deporte para desarrollar entornos de convivencia y paz</t>
  </si>
  <si>
    <t xml:space="preserve">Escenarios Deportivos construidos, adecuados, remodelados, dotados y/o mantenidos </t>
  </si>
  <si>
    <t>4301027</t>
  </si>
  <si>
    <t>Cancha adecuada</t>
  </si>
  <si>
    <t>430102700</t>
  </si>
  <si>
    <t>Cancha adecuadas</t>
  </si>
  <si>
    <t>No de Canchas</t>
  </si>
  <si>
    <t>4301021</t>
  </si>
  <si>
    <t>Placa deportiva adecuada</t>
  </si>
  <si>
    <t>430102100</t>
  </si>
  <si>
    <t>Número de placas deportivas</t>
  </si>
  <si>
    <t xml:space="preserve">Construcción de Lineas de Interconexion y distribución de   Redes De Gas Domiciliario </t>
  </si>
  <si>
    <t>6.5.2.2. Gas Domiciliario</t>
  </si>
  <si>
    <t>2101</t>
  </si>
  <si>
    <t>Acceso al servicio público domiciliario de gas combustible</t>
  </si>
  <si>
    <t>Incremento de la cobertura del servicio de gas domiciliario del Departamento (6 municipios)</t>
  </si>
  <si>
    <t>2101016</t>
  </si>
  <si>
    <t>Redes domiciliarias de gas combustible instaladas</t>
  </si>
  <si>
    <t>210101600</t>
  </si>
  <si>
    <t>Viviendas conectadas a la red local de gas combustible</t>
  </si>
  <si>
    <t>Estudios Y diseños para la Interconexión Nacional de Gas en el Departamento de Norte de Santander</t>
  </si>
  <si>
    <t>2101002</t>
  </si>
  <si>
    <t>Estudios de pre inversión</t>
  </si>
  <si>
    <t>210100200</t>
  </si>
  <si>
    <t>Estudios de pre inversión realizados</t>
  </si>
  <si>
    <t>Número de estudios</t>
  </si>
  <si>
    <t xml:space="preserve">Fortalecimiento de las comunidades Negras afrocolombianas raizales y palenquera s para identificar iniciativas productivas preservar el patrimonio y la cultura e incidir en la implementación de del enfoque diferencial étnico como garantía en el goce efectivo de derechos.  </t>
  </si>
  <si>
    <t>NARP</t>
  </si>
  <si>
    <t>1702007</t>
  </si>
  <si>
    <t>Servicio de apoyo financiero para proyectos productivos</t>
  </si>
  <si>
    <t>170200700</t>
  </si>
  <si>
    <t>Proyectos productivos cofinanciados</t>
  </si>
  <si>
    <t xml:space="preserve">Identificación y fortalecimiento de iniciativas proyectos productivos o de generación de ingresos de las comunidades afrodescendientes de Norte de Santander. </t>
  </si>
  <si>
    <t>1702037</t>
  </si>
  <si>
    <t>Servicio de fortalecimiento de capacidades locales</t>
  </si>
  <si>
    <t>170203700</t>
  </si>
  <si>
    <t>Grupos fortalecidos</t>
  </si>
  <si>
    <t>Número de grupos</t>
  </si>
  <si>
    <t>Construir, dotar y/o adecuar las instalaciones donde se proyecta funcionara
la lPS U'WA en Norte de Santander</t>
  </si>
  <si>
    <t>Uwa</t>
  </si>
  <si>
    <t xml:space="preserve"> </t>
  </si>
  <si>
    <t>Promoción de la implementación y adecuación del sistema de salud propio e intercultural (SISPI) para la comunidades étnicas (BARÍ-U´WA) incluyendo los municipios PDET.</t>
  </si>
  <si>
    <t>1906004</t>
  </si>
  <si>
    <t>Servicio de atención en salud a la población</t>
  </si>
  <si>
    <t>190600400</t>
  </si>
  <si>
    <t>Personas atendidas con servicio de salud</t>
  </si>
  <si>
    <t>Número de personas</t>
  </si>
  <si>
    <r>
      <t xml:space="preserve">Ajuste De Proyecto: </t>
    </r>
    <r>
      <rPr>
        <sz val="10"/>
        <rFont val="Arial Narrow"/>
        <family val="2"/>
      </rPr>
      <t xml:space="preserve"> Control De Avenidas E Inundaciones De La Quebrada La Amarilla, Para Atender Puntos Críticos Sobre La Vía Cornejo-Puente Gomez, Municipio De Santiago.</t>
    </r>
  </si>
  <si>
    <r>
      <t xml:space="preserve">Ajuste De Proyecto: </t>
    </r>
    <r>
      <rPr>
        <sz val="10"/>
        <rFont val="Arial Narrow"/>
        <family val="2"/>
      </rPr>
      <t>Mejoramiento De La Vía Secundaria Comprendida Entre Los Municipios De Convención Y El Tarra, Departamento Norte De Santander</t>
    </r>
  </si>
  <si>
    <r>
      <t xml:space="preserve">Ajuste De  Proyecto </t>
    </r>
    <r>
      <rPr>
        <sz val="10"/>
        <rFont val="Arial Narrow"/>
        <family val="2"/>
      </rPr>
      <t xml:space="preserve">:Mejoramiento De Vía Terciaria Sector La Playa Curasica Alto El Buey, Municipio De La Playa, Norte De Santander </t>
    </r>
  </si>
  <si>
    <t> 0,6050</t>
  </si>
  <si>
    <r>
      <t xml:space="preserve">Ajuste De Proyecto </t>
    </r>
    <r>
      <rPr>
        <sz val="10"/>
        <rFont val="Arial Narrow"/>
        <family val="2"/>
      </rPr>
      <t>Mejoramiento Del Anillo Vial De La Paz Del Catatumbo, Con La Construcción De Cuatro Puentes Priorizadas, Municipios De Hacarí , San Calixto Y El Tarra Norte De Santander</t>
    </r>
  </si>
  <si>
    <r>
      <t>Ajuste De  Proyecto :</t>
    </r>
    <r>
      <rPr>
        <sz val="10"/>
        <rFont val="Arial Narrow"/>
        <family val="2"/>
      </rPr>
      <t xml:space="preserve"> Mejoramiento Sitios Críticos Identificados Sobre La Vía Terciaria Hacarí Las Juntas, Municipio De Hacarí.</t>
    </r>
  </si>
  <si>
    <t>2402098</t>
  </si>
  <si>
    <t>Sitio crítico de la red terciaria estabilizado</t>
  </si>
  <si>
    <t>240209800</t>
  </si>
  <si>
    <t>Número de sitios críticos</t>
  </si>
  <si>
    <r>
      <t>Ajuste De  Proyecto :</t>
    </r>
    <r>
      <rPr>
        <sz val="10"/>
        <rFont val="Arial Narrow"/>
        <family val="2"/>
      </rPr>
      <t xml:space="preserve"> Mejoramiento De La Vía Terciaria Que Comunica Al Casco Urbano Con La Vereda San Javier, Como Implementación Del Acuerdo Final Para La Terminación Conflicto Y La Construcción De Una Paz Estable Y Duradera Del Municipio De Toledo Norte De Santander</t>
    </r>
  </si>
  <si>
    <r>
      <t xml:space="preserve">Ajuste De  Proyecto : </t>
    </r>
    <r>
      <rPr>
        <sz val="10"/>
        <rFont val="Arial Narrow"/>
        <family val="2"/>
      </rPr>
      <t xml:space="preserve">Mejoramiento De Vías Terciarias En Los Municipios De Arboledas Y Cucutilla , Norte De Santander </t>
    </r>
  </si>
  <si>
    <r>
      <t>Ajuste De  Proyecto :</t>
    </r>
    <r>
      <rPr>
        <sz val="10"/>
        <rFont val="Arial Narrow"/>
        <family val="2"/>
      </rPr>
      <t xml:space="preserve"> Mejoramiento En Sitios Críticos Identificados Sobre La Via Terciaria Farache, Municipio De Teorama</t>
    </r>
  </si>
  <si>
    <t>BARi</t>
  </si>
  <si>
    <t>1</t>
  </si>
  <si>
    <t>km de vías pavimentadas de la red vial a cargo del departamento</t>
  </si>
  <si>
    <t>km</t>
  </si>
  <si>
    <t>km de vías con mejoramiento y mantenimiento de la red vial a cargo del departamento</t>
  </si>
  <si>
    <t>Tasa de cobertura bruta Educación Superior .   Tasa de Tránsito Inmediato en Educación Superior</t>
  </si>
  <si>
    <t>51,6% -   46,5%</t>
  </si>
  <si>
    <t>Porcentaje</t>
  </si>
  <si>
    <t>55%   -   48%</t>
  </si>
  <si>
    <t xml:space="preserve">Tasa de deserción en la educación preescolar, básica y media del sector oficial </t>
  </si>
  <si>
    <t>Estudiantes beneficiarios del nuevo Programa de Alimentación Escolar</t>
  </si>
  <si>
    <t>Cobertura en servicios en Salud en el Departamento</t>
  </si>
  <si>
    <t>porcentaje</t>
  </si>
  <si>
    <t>Cobertura de energía eléctrica rural</t>
  </si>
  <si>
    <t>Porcentaje de aporte de la agricultura, ganadería, silvicultura y piscicultura al PIB departamental    Puesto de la agricultura, ganadería, silvicultura y piscicultura dentro del aporte al PIB departamental</t>
  </si>
  <si>
    <t>16,6 -    3</t>
  </si>
  <si>
    <t>porcentaje  -  No</t>
  </si>
  <si>
    <t>17,4      -      3</t>
  </si>
  <si>
    <t xml:space="preserve">Posición Innovación y Dinámica Empresarial   -% Ciudadanos competitivos, proactivos e innovadores a través del uso de las tic </t>
  </si>
  <si>
    <t>No -   Porcetaje</t>
  </si>
  <si>
    <t>16  -    18</t>
  </si>
  <si>
    <t>Medidas implementadas del plan integral de cambio climático departamento de norte de Santander – PICCDNS</t>
  </si>
  <si>
    <t>Porcentaje de Planes de Ordenación y Manejo de Cuencas POMCAS implementados en el departamento</t>
  </si>
  <si>
    <t xml:space="preserve">Cobertura de áreas regionales protegidas con influencia </t>
  </si>
  <si>
    <t>S/D</t>
  </si>
  <si>
    <t>Proyecto de Promoción Departamento Norte de Santander</t>
  </si>
  <si>
    <t>Posición Innovación y Dinámica Empresarial</t>
  </si>
  <si>
    <t>Proyectos eco y agroturísticos formulados e implementados en el departamento</t>
  </si>
  <si>
    <t>Hogares en déficit Cualitativo en la Zona Rural</t>
  </si>
  <si>
    <t>Cobertura Departamental de Servicio de Acueducto Potable Urbano</t>
  </si>
  <si>
    <t>Iniciativas productivas étnicas fortalecidas</t>
  </si>
  <si>
    <t>Hogares en déficit Cuantitativo en la Zona Rural</t>
  </si>
  <si>
    <t xml:space="preserve">Promedio de población atendida </t>
  </si>
  <si>
    <t>Número de municipios con centros creadas</t>
  </si>
  <si>
    <t>Promedio de escenarios deportivos en relación con el número de municipios en el departamento</t>
  </si>
  <si>
    <t>Porcentaje Hogares con cobertura de Gas en Norte de Santander</t>
  </si>
  <si>
    <t>NOMBRE PROYECTO APROBADO</t>
  </si>
  <si>
    <t>cod. BPIN</t>
  </si>
  <si>
    <t>Nombre del Producto según el Catálogo de Productos de la MGA (Principal)</t>
  </si>
  <si>
    <t>Codigo de Producto según Catálogo de Productos de la MGA (Principal)</t>
  </si>
  <si>
    <t>Indicador de Producto según Catálogo de Productos de la MGA (Principal)</t>
  </si>
  <si>
    <t>Nombre del Producto según el Catálogo de Productos de la MGA (secundario)</t>
  </si>
  <si>
    <t>Codigo de Producto según Catálogo de Productos de la MGA  (secundario)</t>
  </si>
  <si>
    <t>Indicador de Producto según Catálogo de Productos de la MGA  (secundario)</t>
  </si>
  <si>
    <t>VALOR TOTAL DEL PROYECTO APROBADO</t>
  </si>
  <si>
    <t>ITEM</t>
  </si>
  <si>
    <t xml:space="preserve">INICIATIVA CONTEMPLADA EN EL CAPITULO INDEPENDIENTE </t>
  </si>
  <si>
    <t>NOMBRE AJUSTE DEL  PROYECTO APROBADO</t>
  </si>
  <si>
    <t>CONTROL DE AVENIDAS E INUNDACIONES DE LA QUEBRADA LA AMARILLA, PARA ATENDER PUNTO CRÍTICO SOBRE LA VÍA CORNEJO - PUENTE GÓMEZ, MUNICIPIO DE SANTIAGO</t>
  </si>
  <si>
    <t>cumplimiento en recursos</t>
  </si>
  <si>
    <t>Valor Matriz de capitulo independiente</t>
  </si>
  <si>
    <t>Construcción de la institución educativa Mariano 
Ospina Rodríguez, municipio de Chinácota, Norte de 
Santander</t>
  </si>
  <si>
    <t>Restauración de la caficultura en el departamento Norte de Santander</t>
  </si>
  <si>
    <t>Construcción de placa huella en la vía que conduce a la vereda La Colorada parte alta, municipio de Chinácota, departamento Norte de Santander</t>
  </si>
  <si>
    <t xml:space="preserve">Mejoramiento de vías terciarias en los Municipios de Cúcuta Puerto Santander y Villa del Rosario Departamento Norte de Santander	</t>
  </si>
  <si>
    <t xml:space="preserve">Mejoramiento de vías terciarias priorizadas para el desarrollo regional de los municipios de Chitagá y Pamplona Departamento Norte de Santander	</t>
  </si>
  <si>
    <t>construcción y adecuacion de obras en el colegio san bartolome - sede escuela comuneros 33 barrio comuneros del municipio de cúcuta norte de santander</t>
  </si>
  <si>
    <t>EDUCACION</t>
  </si>
  <si>
    <t>Servicio de educación informal en Buenas Prácticas Agrícolas y producción sostenible</t>
  </si>
  <si>
    <t xml:space="preserve"> Número de personas</t>
  </si>
  <si>
    <t>OTRO RECURSO  - PRIVADO</t>
  </si>
  <si>
    <t>OTRO RECURSO SGP- PROPIOS</t>
  </si>
  <si>
    <t>VALOR PROGRAMADO EN MATRIZ</t>
  </si>
  <si>
    <t>Kilómetros de vías terciaria</t>
  </si>
  <si>
    <t>Servicio de Información Geográfica - SIG</t>
  </si>
  <si>
    <t>Kilómetros de vías</t>
  </si>
  <si>
    <t>META REALIZADA</t>
  </si>
  <si>
    <t>AVANCE PORCENTUAL</t>
  </si>
  <si>
    <t>TRASNPORTE</t>
  </si>
  <si>
    <t>EJECUCION FINANCIERA</t>
  </si>
  <si>
    <t xml:space="preserve">Mejoramiento de vías terciarias en los Municipios de Arboledas y Cucutilla, Norte de Santander	</t>
  </si>
  <si>
    <t xml:space="preserve"> Mejoramiento sitios críticos identificados sobre la vía terciaria Farache, municipio de Teorama </t>
  </si>
  <si>
    <t>Mejoramiento del parque principal Ramón González Valencia y espacio público urbano del municipio de Chinácota Norte de Santander</t>
  </si>
  <si>
    <t>Apoyo a la producción de porcinos cebados a pequeña escala en municipios del departamento de Norte de Santander</t>
  </si>
  <si>
    <t>Construcción de placa huella en la vía que conduce a la vereda la colorada parte alta municipio de Chinácota departamento Norte de Santander</t>
  </si>
  <si>
    <t>Construcción puente hamaca sobre la quebrada ratón para la comunidad indígena ua de cascajal, municipio de Chitagá Norte de Santander</t>
  </si>
  <si>
    <t>Pavimentación de la vía de acceso al casco urbano, municipio de San Cayetano, Norte de Santander.</t>
  </si>
  <si>
    <t>Estudios y Diseños para el mejoramiento de la Vía Astilleros Tibú tramos PR 41+000 PR 42+500, PR 43+200 - PR 44+000 Y PR 53+000 - PR 67+700, Departamento Norte de Santander</t>
  </si>
  <si>
    <t>Adecuación de la infraestructura en la institucion educativa San Juan Bosco, municipio de Arboledas, Norte de Santander</t>
  </si>
  <si>
    <t>Mejoramiento vía Cornejo - Puente Gómez (k5+900 al k6+800; k7+800 - k12+200; k13+000 - k16+000) y vía Puente Gómez - Salazar (k0+000 a k2+000), Santiago</t>
  </si>
  <si>
    <t xml:space="preserve">2017000050013	</t>
  </si>
  <si>
    <t>Valor Total /Asignación Inversión Regional
60%</t>
  </si>
  <si>
    <t>Valor Total /Asignación Inversión Regional
(bolsa 40%)</t>
  </si>
  <si>
    <t>Valor Total /Asignaciones Directas e inversión Local</t>
  </si>
  <si>
    <t xml:space="preserve">Valor Total /Asignaciones directas indígenas y las comunidades Negras, Afrocolombianas, Raizales y Palenqueras
</t>
  </si>
  <si>
    <t>Valor Total /OCAD PAZ</t>
  </si>
  <si>
    <t>Valor Total /Otras fuentes</t>
  </si>
  <si>
    <t>valor inicial aprobado del proyecto Total</t>
  </si>
  <si>
    <t>Agricultura y desarrollo rural</t>
  </si>
  <si>
    <t>1702009</t>
  </si>
  <si>
    <t>Servicio de apoyo financiero para el acceso a activos productivos y de comercialización</t>
  </si>
  <si>
    <t>Valor ajuste/Asignación Inversión Regional
60%</t>
  </si>
  <si>
    <t>Valor ajuste/Asignación Inversión Regional
(bolsa 40%)</t>
  </si>
  <si>
    <t>Valor ajuste /Asignaciones Directas e inversión Local</t>
  </si>
  <si>
    <t xml:space="preserve">Valor ajuste/Asignaciones directas indígenas y las comunidades Negras, Afrocolombianas, Raizales y Palenqueras
</t>
  </si>
  <si>
    <t>Valor ajuste /OCAD PAZ</t>
  </si>
  <si>
    <t>Valor ajuste/Otras fuentes</t>
  </si>
  <si>
    <t>AJUSTE 2021-2022</t>
  </si>
  <si>
    <t xml:space="preserve">VALOR FINAL CON AJUSTE  DEL PROYECTO </t>
  </si>
  <si>
    <t>META DEL PROYECTO</t>
  </si>
  <si>
    <t xml:space="preserve">cumplimiento en recursos INCLUIDOS EN LA MATRIZ </t>
  </si>
  <si>
    <t>CONSTRUCCION Y MEJORAMIENTO DE LA VIA ALTERNA SANTA CLARA - TORRES DEL CABLE ESTADIO HERMIDES PADILLA - AVENIDA FRANCISCO FERNANDEZ DE CONTRERAS DEL MUNICIPIO DE OCAÑA DE NORTE DE SANTANDER</t>
  </si>
  <si>
    <t>2,01</t>
  </si>
  <si>
    <t>MEJORAMIENTO DEL PARQUE FLORENTINA SALAS Y SU ENTORNO UBICADO EN LA VEREDA LOS VADOS MUNICIPIO DE LOS PATIOS NORTE DE SANTANDER</t>
  </si>
  <si>
    <t>MEJORAMIENTO DE LOS ESCENARIOS RECREODEPORTIVOS PRIORIZADOS EN EL MUNICIPIO DE EL ZULIA DEPARTAMENTO NORTE DE SANTANDER</t>
  </si>
  <si>
    <t>MEJORAMIENTO DE LA VIA LA SAN JUANA BUCARASICA ENTRE LAS ABSCISAS K7+260 HASTA K9+960, DEPARTAMENTO NORTE DE SANTANDER</t>
  </si>
  <si>
    <t>14,53</t>
  </si>
  <si>
    <t>IMPLEMENTACION ELECTRIFICACION RURAL MEDIANTE SOLUCIONES FOTOVOLTAICAS EN LOS MUNICIPIOS DE SARDINATA Y TIBU DEPARTAMENTO NORTE DE SANTANDER</t>
  </si>
  <si>
    <t>MINAS Y ENERGIA</t>
  </si>
  <si>
    <t>MEJORAMIENTO DE LA VIA ARBOLEDAS -SALAZAR TRAMOS K0+302 A K0+665 Y DEL K0+830 AL K1+485 MUNICIPIO DE ARBOLEDAS NORTE DE SANTANDER</t>
  </si>
  <si>
    <t>OPTIMIZACION DEL SISTEMA DE ACUEDUCTO DEL CASCO URBANO PRIMERA ETAPA DEL MUNICIPIO DE ABREGO, NORTE DE SANTANDER</t>
  </si>
  <si>
    <t>APROBACIONES 2022</t>
  </si>
  <si>
    <t>MEJORAMIENTO TRAMO DE VÍA PUENTE GOMEZ - SALAZAR DEL K14+710 AL K16+870, SALAZAR</t>
  </si>
  <si>
    <t>CONSTRUCCIÓN DE AULAS, BATERÍAS SANITARIAS, RESTAURANTE, OFICINAS Y ÁREAS DE CIRCULACIÓN DEL COLEGIO FRANCISCO FERNÁNDEZ DE CONTRERAS, MUNICIPIO DE OCAÑA, NORTE DE SANTANDER</t>
  </si>
  <si>
    <t>NO</t>
  </si>
  <si>
    <t>MEJORAMIENTO DE VÌA TERCIARIA SECTOR LA PLAYA - CURASICA - ALTO EL BUEY, MUNICIPIO DE LA PLAYA, NORTE DE SANTANDER</t>
  </si>
  <si>
    <t>Mejoramiento VIAL CON OBRAS DE AMPLIACIÓN DE BANCA Y ESTABILIDAD DE SITIOS CRÍTICOS EN EL TRAMO K3+030 - K3+100 EN LA VÍA TOLEDO - LABATECA, Norte de Santander</t>
  </si>
  <si>
    <t>Mejoramiento VIAL Y ESTABILIDAD DE SITIOS CRITICOS EN LA VÍA TOLEDO-CHINACOTA, SECTOR TOLEDO - MEJUE PARA LOS TRAMOS K2+730 AL K2+925, K4+130 AL K4+230 Y K4+480 AL K4+615, DEPARTAMENTO Norte de Santander</t>
  </si>
  <si>
    <t xml:space="preserve">Mejoramiento de vías terciarias en los Municipios de Cúcuta Puerto Santander y Villa del Rosario Departamento Norte de Santander
</t>
  </si>
  <si>
    <t xml:space="preserve">Mejoramiento en tramos de las vías terciarias priorizadas de los Municipios de Toledo, Labateca, Norte de Santander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</si>
</sst>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[Red]\-#,##0\ "/>
  </numFmts>
  <fonts count="3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8"/>
      <color theme="1"/>
      <name val="Calibri"/>
      <family val="2"/>
      <scheme val="minor"/>
    </font>
    <font>
      <b/>
      <sz val="8"/>
      <color theme="0"/>
      <name val="Arial Nova Cond Light"/>
      <family val="2"/>
    </font>
    <font>
      <b/>
      <sz val="10"/>
      <color theme="0"/>
      <name val="Arial Nova Cond Light"/>
      <family val="2"/>
    </font>
    <font>
      <b/>
      <sz val="10"/>
      <color theme="0"/>
      <name val="Arial"/>
      <family val="2"/>
    </font>
    <font>
      <b/>
      <sz val="11"/>
      <name val="Arial Nova Cond Light"/>
      <family val="2"/>
    </font>
    <font>
      <sz val="8"/>
      <color theme="1"/>
      <name val="Arial"/>
      <family val="2"/>
    </font>
    <font>
      <sz val="10"/>
      <name val="Arial Nova Cond Light"/>
      <family val="2"/>
    </font>
    <font>
      <b/>
      <sz val="10"/>
      <name val="Arial Nova Cond Light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1"/>
      <color rgb="FF1C2F33"/>
      <name val="Calibri"/>
      <family val="2"/>
      <scheme val="minor"/>
    </font>
    <font>
      <sz val="10"/>
      <color rgb="FF1C2F33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color rgb="FF1C2F33"/>
      <name val="Arial Narrow"/>
      <family val="2"/>
    </font>
    <font>
      <u/>
      <sz val="10"/>
      <name val="Arial Narrow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name val="Arial Narrow"/>
      <family val="2"/>
    </font>
    <font>
      <sz val="8"/>
      <color rgb="FF333333"/>
      <name val="Arial"/>
      <family val="2"/>
    </font>
    <font>
      <sz val="10"/>
      <color theme="1"/>
      <name val="Times New Roman"/>
      <family val="1"/>
    </font>
    <font>
      <b/>
      <sz val="2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7" applyAlignment="0">
      <alignment horizontal="justify" vertical="center" wrapText="1"/>
    </xf>
  </cellStyleXfs>
  <cellXfs count="38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3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17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17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17" borderId="0" xfId="0" applyFont="1" applyFill="1" applyAlignment="1">
      <alignment vertical="center" wrapText="1"/>
    </xf>
    <xf numFmtId="164" fontId="16" fillId="0" borderId="1" xfId="3" applyNumberFormat="1" applyFont="1" applyBorder="1" applyAlignment="1">
      <alignment horizontal="center" vertical="center" wrapText="1"/>
    </xf>
    <xf numFmtId="0" fontId="0" fillId="0" borderId="1" xfId="0" applyBorder="1"/>
    <xf numFmtId="164" fontId="19" fillId="8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justify" vertical="center" wrapText="1"/>
    </xf>
    <xf numFmtId="49" fontId="20" fillId="0" borderId="1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19" fillId="19" borderId="1" xfId="0" applyNumberFormat="1" applyFont="1" applyFill="1" applyBorder="1" applyAlignment="1">
      <alignment horizontal="left" vertical="center" wrapText="1"/>
    </xf>
    <xf numFmtId="3" fontId="13" fillId="20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3" fontId="14" fillId="15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64" fontId="16" fillId="8" borderId="1" xfId="3" applyNumberFormat="1" applyFont="1" applyFill="1" applyBorder="1" applyAlignment="1">
      <alignment horizontal="center" vertical="center" wrapText="1"/>
    </xf>
    <xf numFmtId="164" fontId="19" fillId="19" borderId="1" xfId="3" applyNumberFormat="1" applyFont="1" applyFill="1" applyBorder="1" applyAlignment="1">
      <alignment horizontal="left" vertical="center" wrapText="1"/>
    </xf>
    <xf numFmtId="3" fontId="14" fillId="17" borderId="1" xfId="0" applyNumberFormat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1" fontId="20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9" fillId="19" borderId="1" xfId="0" applyFont="1" applyFill="1" applyBorder="1" applyAlignment="1">
      <alignment horizontal="left" vertical="center" wrapText="1"/>
    </xf>
    <xf numFmtId="49" fontId="20" fillId="0" borderId="12" xfId="0" applyNumberFormat="1" applyFont="1" applyBorder="1" applyAlignment="1">
      <alignment vertical="center" wrapText="1"/>
    </xf>
    <xf numFmtId="49" fontId="20" fillId="0" borderId="13" xfId="0" applyNumberFormat="1" applyFont="1" applyBorder="1" applyAlignment="1">
      <alignment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" fontId="19" fillId="19" borderId="1" xfId="0" applyNumberFormat="1" applyFont="1" applyFill="1" applyBorder="1" applyAlignment="1">
      <alignment horizontal="left" vertical="center" wrapText="1"/>
    </xf>
    <xf numFmtId="1" fontId="22" fillId="8" borderId="1" xfId="0" applyNumberFormat="1" applyFont="1" applyFill="1" applyBorder="1" applyAlignment="1">
      <alignment horizontal="center" vertical="center" wrapText="1"/>
    </xf>
    <xf numFmtId="49" fontId="17" fillId="18" borderId="1" xfId="0" quotePrefix="1" applyNumberFormat="1" applyFont="1" applyFill="1" applyBorder="1" applyAlignment="1">
      <alignment horizontal="center" vertical="center" wrapText="1"/>
    </xf>
    <xf numFmtId="0" fontId="23" fillId="18" borderId="1" xfId="0" applyFont="1" applyFill="1" applyBorder="1" applyAlignment="1">
      <alignment horizontal="left" vertical="center" wrapText="1"/>
    </xf>
    <xf numFmtId="49" fontId="19" fillId="19" borderId="1" xfId="0" applyNumberFormat="1" applyFont="1" applyFill="1" applyBorder="1" applyAlignment="1">
      <alignment horizontal="left" vertical="center" wrapText="1"/>
    </xf>
    <xf numFmtId="49" fontId="19" fillId="19" borderId="10" xfId="0" applyNumberFormat="1" applyFont="1" applyFill="1" applyBorder="1" applyAlignment="1">
      <alignment horizontal="left" vertical="center" wrapText="1"/>
    </xf>
    <xf numFmtId="0" fontId="22" fillId="8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1" fontId="20" fillId="0" borderId="10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vertical="center" wrapText="1"/>
    </xf>
    <xf numFmtId="0" fontId="0" fillId="0" borderId="10" xfId="0" applyBorder="1"/>
    <xf numFmtId="0" fontId="0" fillId="2" borderId="10" xfId="0" applyFill="1" applyBorder="1" applyAlignment="1">
      <alignment horizontal="center" vertical="center"/>
    </xf>
    <xf numFmtId="3" fontId="9" fillId="0" borderId="10" xfId="0" applyNumberFormat="1" applyFont="1" applyBorder="1" applyAlignment="1">
      <alignment vertical="center"/>
    </xf>
    <xf numFmtId="0" fontId="19" fillId="19" borderId="1" xfId="0" applyFont="1" applyFill="1" applyBorder="1" applyAlignment="1">
      <alignment horizontal="left" vertical="center"/>
    </xf>
    <xf numFmtId="3" fontId="9" fillId="17" borderId="1" xfId="0" applyNumberFormat="1" applyFont="1" applyFill="1" applyBorder="1" applyAlignment="1">
      <alignment vertical="center"/>
    </xf>
    <xf numFmtId="3" fontId="13" fillId="19" borderId="1" xfId="0" applyNumberFormat="1" applyFont="1" applyFill="1" applyBorder="1" applyAlignment="1">
      <alignment horizontal="right" vertical="center"/>
    </xf>
    <xf numFmtId="3" fontId="14" fillId="19" borderId="1" xfId="0" applyNumberFormat="1" applyFont="1" applyFill="1" applyBorder="1" applyAlignment="1">
      <alignment horizontal="right" vertical="center"/>
    </xf>
    <xf numFmtId="164" fontId="16" fillId="0" borderId="8" xfId="3" applyNumberFormat="1" applyFont="1" applyBorder="1" applyAlignment="1">
      <alignment horizontal="center" vertical="center" wrapText="1"/>
    </xf>
    <xf numFmtId="0" fontId="0" fillId="0" borderId="8" xfId="0" applyBorder="1"/>
    <xf numFmtId="0" fontId="22" fillId="8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vertical="center" wrapText="1"/>
    </xf>
    <xf numFmtId="49" fontId="20" fillId="0" borderId="8" xfId="0" applyNumberFormat="1" applyFont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3" fontId="9" fillId="0" borderId="8" xfId="0" applyNumberFormat="1" applyFont="1" applyBorder="1" applyAlignment="1">
      <alignment vertical="center"/>
    </xf>
    <xf numFmtId="3" fontId="13" fillId="19" borderId="8" xfId="0" applyNumberFormat="1" applyFont="1" applyFill="1" applyBorder="1" applyAlignment="1">
      <alignment horizontal="right" vertical="center"/>
    </xf>
    <xf numFmtId="1" fontId="24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1" fontId="20" fillId="0" borderId="12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3" fontId="13" fillId="19" borderId="8" xfId="1" applyNumberFormat="1" applyFont="1" applyFill="1" applyBorder="1" applyAlignment="1">
      <alignment horizontal="right" vertical="center"/>
    </xf>
    <xf numFmtId="164" fontId="25" fillId="0" borderId="1" xfId="3" applyNumberFormat="1" applyFont="1" applyBorder="1" applyAlignment="1">
      <alignment horizontal="center" vertical="center" wrapText="1"/>
    </xf>
    <xf numFmtId="0" fontId="26" fillId="19" borderId="1" xfId="0" applyFont="1" applyFill="1" applyBorder="1" applyAlignment="1">
      <alignment horizontal="left" vertical="center" wrapText="1"/>
    </xf>
    <xf numFmtId="3" fontId="13" fillId="22" borderId="1" xfId="0" applyNumberFormat="1" applyFont="1" applyFill="1" applyBorder="1" applyAlignment="1">
      <alignment horizontal="right" vertical="center"/>
    </xf>
    <xf numFmtId="3" fontId="14" fillId="22" borderId="1" xfId="0" applyNumberFormat="1" applyFont="1" applyFill="1" applyBorder="1" applyAlignment="1">
      <alignment horizontal="right" vertical="center"/>
    </xf>
    <xf numFmtId="3" fontId="13" fillId="22" borderId="1" xfId="1" applyNumberFormat="1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justify" vertical="center" wrapText="1"/>
    </xf>
    <xf numFmtId="0" fontId="28" fillId="2" borderId="8" xfId="0" applyFont="1" applyFill="1" applyBorder="1" applyAlignment="1">
      <alignment horizontal="center" vertical="center"/>
    </xf>
    <xf numFmtId="3" fontId="9" fillId="17" borderId="8" xfId="0" applyNumberFormat="1" applyFont="1" applyFill="1" applyBorder="1" applyAlignment="1">
      <alignment vertical="center"/>
    </xf>
    <xf numFmtId="3" fontId="13" fillId="22" borderId="8" xfId="0" applyNumberFormat="1" applyFont="1" applyFill="1" applyBorder="1" applyAlignment="1">
      <alignment horizontal="right" vertical="center"/>
    </xf>
    <xf numFmtId="3" fontId="13" fillId="22" borderId="8" xfId="1" applyNumberFormat="1" applyFont="1" applyFill="1" applyBorder="1" applyAlignment="1">
      <alignment horizontal="right" vertical="center"/>
    </xf>
    <xf numFmtId="0" fontId="20" fillId="0" borderId="0" xfId="0" applyFont="1"/>
    <xf numFmtId="0" fontId="0" fillId="8" borderId="0" xfId="0" applyFill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20" fillId="15" borderId="0" xfId="0" applyFont="1" applyFill="1"/>
    <xf numFmtId="0" fontId="0" fillId="15" borderId="0" xfId="0" applyFill="1" applyAlignment="1">
      <alignment horizontal="center" vertical="center"/>
    </xf>
    <xf numFmtId="0" fontId="0" fillId="15" borderId="0" xfId="0" applyFill="1"/>
    <xf numFmtId="164" fontId="9" fillId="15" borderId="0" xfId="0" applyNumberFormat="1" applyFont="1" applyFill="1" applyAlignment="1">
      <alignment vertical="center"/>
    </xf>
    <xf numFmtId="164" fontId="13" fillId="15" borderId="0" xfId="0" applyNumberFormat="1" applyFont="1" applyFill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right" vertical="center"/>
    </xf>
    <xf numFmtId="164" fontId="13" fillId="15" borderId="0" xfId="0" applyNumberFormat="1" applyFont="1" applyFill="1" applyAlignment="1">
      <alignment horizontal="right" vertical="center"/>
    </xf>
    <xf numFmtId="164" fontId="14" fillId="15" borderId="0" xfId="0" applyNumberFormat="1" applyFont="1" applyFill="1" applyAlignment="1">
      <alignment horizontal="right" vertical="center"/>
    </xf>
    <xf numFmtId="0" fontId="20" fillId="23" borderId="0" xfId="0" applyFont="1" applyFill="1"/>
    <xf numFmtId="0" fontId="0" fillId="23" borderId="0" xfId="0" applyFill="1" applyAlignment="1">
      <alignment horizontal="center" vertical="center"/>
    </xf>
    <xf numFmtId="0" fontId="0" fillId="23" borderId="0" xfId="0" applyFill="1"/>
    <xf numFmtId="164" fontId="9" fillId="23" borderId="0" xfId="0" applyNumberFormat="1" applyFont="1" applyFill="1" applyAlignment="1">
      <alignment vertical="center"/>
    </xf>
    <xf numFmtId="164" fontId="13" fillId="23" borderId="0" xfId="0" applyNumberFormat="1" applyFont="1" applyFill="1" applyAlignment="1">
      <alignment vertical="center"/>
    </xf>
    <xf numFmtId="164" fontId="13" fillId="23" borderId="0" xfId="0" applyNumberFormat="1" applyFont="1" applyFill="1" applyAlignment="1">
      <alignment horizontal="right" vertical="center"/>
    </xf>
    <xf numFmtId="164" fontId="14" fillId="23" borderId="0" xfId="0" applyNumberFormat="1" applyFont="1" applyFill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right"/>
    </xf>
    <xf numFmtId="10" fontId="14" fillId="20" borderId="0" xfId="2" applyNumberFormat="1" applyFont="1" applyFill="1" applyAlignment="1">
      <alignment horizontal="right" vertical="center"/>
    </xf>
    <xf numFmtId="3" fontId="13" fillId="24" borderId="1" xfId="0" applyNumberFormat="1" applyFont="1" applyFill="1" applyBorder="1" applyAlignment="1">
      <alignment horizontal="right" vertical="center"/>
    </xf>
    <xf numFmtId="3" fontId="13" fillId="18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10" fontId="0" fillId="0" borderId="0" xfId="2" applyNumberFormat="1" applyFont="1"/>
    <xf numFmtId="41" fontId="0" fillId="2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1" fillId="13" borderId="22" xfId="0" applyFont="1" applyFill="1" applyBorder="1" applyAlignment="1">
      <alignment horizontal="center" vertical="center" wrapText="1"/>
    </xf>
    <xf numFmtId="0" fontId="11" fillId="13" borderId="8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16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17" borderId="8" xfId="0" applyFont="1" applyFill="1" applyBorder="1" applyAlignment="1">
      <alignment vertical="center" wrapText="1"/>
    </xf>
    <xf numFmtId="0" fontId="0" fillId="0" borderId="16" xfId="0" applyBorder="1"/>
    <xf numFmtId="0" fontId="0" fillId="0" borderId="19" xfId="0" applyBorder="1"/>
    <xf numFmtId="0" fontId="6" fillId="9" borderId="5" xfId="0" applyFont="1" applyFill="1" applyBorder="1" applyAlignment="1">
      <alignment horizontal="center" vertical="center" wrapText="1"/>
    </xf>
    <xf numFmtId="0" fontId="11" fillId="25" borderId="8" xfId="0" applyFont="1" applyFill="1" applyBorder="1" applyAlignment="1">
      <alignment horizontal="center" vertical="center" wrapText="1"/>
    </xf>
    <xf numFmtId="0" fontId="13" fillId="25" borderId="1" xfId="0" applyFont="1" applyFill="1" applyBorder="1" applyAlignment="1">
      <alignment vertical="center" wrapText="1"/>
    </xf>
    <xf numFmtId="4" fontId="0" fillId="0" borderId="23" xfId="0" applyNumberForma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4" fontId="0" fillId="0" borderId="1" xfId="0" applyNumberFormat="1" applyBorder="1" applyAlignment="1">
      <alignment horizontal="center" vertical="center"/>
    </xf>
    <xf numFmtId="0" fontId="13" fillId="25" borderId="8" xfId="0" applyFont="1" applyFill="1" applyBorder="1" applyAlignment="1">
      <alignment vertical="center" wrapText="1"/>
    </xf>
    <xf numFmtId="0" fontId="0" fillId="0" borderId="26" xfId="0" applyBorder="1"/>
    <xf numFmtId="1" fontId="20" fillId="0" borderId="16" xfId="0" applyNumberFormat="1" applyFont="1" applyBorder="1" applyAlignment="1">
      <alignment horizontal="center" vertical="center" wrapText="1"/>
    </xf>
    <xf numFmtId="49" fontId="20" fillId="0" borderId="16" xfId="0" applyNumberFormat="1" applyFont="1" applyBorder="1" applyAlignment="1">
      <alignment vertical="center" wrapText="1"/>
    </xf>
    <xf numFmtId="0" fontId="0" fillId="2" borderId="16" xfId="0" applyFill="1" applyBorder="1" applyAlignment="1">
      <alignment horizontal="center" vertical="center"/>
    </xf>
    <xf numFmtId="10" fontId="0" fillId="25" borderId="27" xfId="2" applyNumberFormat="1" applyFont="1" applyFill="1" applyBorder="1" applyAlignment="1">
      <alignment horizontal="center" vertical="center"/>
    </xf>
    <xf numFmtId="0" fontId="11" fillId="27" borderId="23" xfId="0" applyFont="1" applyFill="1" applyBorder="1" applyAlignment="1">
      <alignment horizontal="center" vertical="center" wrapText="1"/>
    </xf>
    <xf numFmtId="0" fontId="11" fillId="27" borderId="8" xfId="0" applyFont="1" applyFill="1" applyBorder="1" applyAlignment="1">
      <alignment horizontal="center" vertical="center" wrapText="1"/>
    </xf>
    <xf numFmtId="0" fontId="0" fillId="27" borderId="1" xfId="0" applyFill="1" applyBorder="1" applyAlignment="1">
      <alignment horizontal="center" vertical="center"/>
    </xf>
    <xf numFmtId="9" fontId="11" fillId="25" borderId="23" xfId="2" applyFont="1" applyFill="1" applyBorder="1" applyAlignment="1">
      <alignment horizontal="center" vertical="center" wrapText="1"/>
    </xf>
    <xf numFmtId="9" fontId="11" fillId="28" borderId="23" xfId="2" applyFont="1" applyFill="1" applyBorder="1" applyAlignment="1">
      <alignment horizontal="center" vertical="center" wrapText="1"/>
    </xf>
    <xf numFmtId="164" fontId="31" fillId="15" borderId="16" xfId="3" applyNumberFormat="1" applyFont="1" applyFill="1" applyBorder="1" applyAlignment="1">
      <alignment horizontal="left" vertical="center" wrapText="1"/>
    </xf>
    <xf numFmtId="164" fontId="31" fillId="15" borderId="1" xfId="3" applyNumberFormat="1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10" fontId="0" fillId="8" borderId="27" xfId="2" applyNumberFormat="1" applyFont="1" applyFill="1" applyBorder="1" applyAlignment="1">
      <alignment horizontal="center" vertical="center"/>
    </xf>
    <xf numFmtId="10" fontId="0" fillId="26" borderId="1" xfId="2" applyNumberFormat="1" applyFont="1" applyFill="1" applyBorder="1" applyAlignment="1">
      <alignment horizontal="center" vertical="center"/>
    </xf>
    <xf numFmtId="10" fontId="0" fillId="28" borderId="27" xfId="2" applyNumberFormat="1" applyFont="1" applyFill="1" applyBorder="1" applyAlignment="1">
      <alignment horizontal="center" vertical="center"/>
    </xf>
    <xf numFmtId="164" fontId="31" fillId="15" borderId="28" xfId="3" applyNumberFormat="1" applyFont="1" applyFill="1" applyBorder="1" applyAlignment="1">
      <alignment horizontal="left" vertical="center" wrapText="1"/>
    </xf>
    <xf numFmtId="1" fontId="20" fillId="0" borderId="28" xfId="0" applyNumberFormat="1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41" fontId="0" fillId="0" borderId="1" xfId="1" applyFont="1" applyBorder="1"/>
    <xf numFmtId="41" fontId="0" fillId="0" borderId="1" xfId="1" applyFont="1" applyBorder="1" applyAlignment="1">
      <alignment vertical="center"/>
    </xf>
    <xf numFmtId="10" fontId="0" fillId="25" borderId="1" xfId="2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" fontId="20" fillId="0" borderId="23" xfId="0" applyNumberFormat="1" applyFont="1" applyBorder="1" applyAlignment="1">
      <alignment horizontal="center" vertical="center" wrapText="1"/>
    </xf>
    <xf numFmtId="1" fontId="20" fillId="0" borderId="19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7" borderId="8" xfId="0" applyFill="1" applyBorder="1" applyAlignment="1">
      <alignment horizontal="center" vertical="center"/>
    </xf>
    <xf numFmtId="49" fontId="20" fillId="0" borderId="19" xfId="0" applyNumberFormat="1" applyFont="1" applyBorder="1" applyAlignment="1">
      <alignment vertical="center" wrapText="1"/>
    </xf>
    <xf numFmtId="41" fontId="0" fillId="0" borderId="19" xfId="1" applyFont="1" applyBorder="1" applyAlignment="1">
      <alignment horizontal="center" vertical="center"/>
    </xf>
    <xf numFmtId="41" fontId="32" fillId="0" borderId="29" xfId="1" applyFont="1" applyBorder="1" applyAlignment="1">
      <alignment horizontal="center" vertical="center"/>
    </xf>
    <xf numFmtId="9" fontId="11" fillId="25" borderId="19" xfId="2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10" fontId="0" fillId="25" borderId="30" xfId="2" applyNumberFormat="1" applyFont="1" applyFill="1" applyBorder="1" applyAlignment="1">
      <alignment horizontal="center" vertical="center"/>
    </xf>
    <xf numFmtId="4" fontId="0" fillId="0" borderId="19" xfId="0" applyNumberFormat="1" applyBorder="1" applyAlignment="1">
      <alignment vertical="center"/>
    </xf>
    <xf numFmtId="1" fontId="30" fillId="0" borderId="1" xfId="0" applyNumberFormat="1" applyFont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" fontId="24" fillId="0" borderId="16" xfId="0" applyNumberFormat="1" applyFont="1" applyBorder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/>
    </xf>
    <xf numFmtId="164" fontId="19" fillId="19" borderId="1" xfId="3" applyNumberFormat="1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64" fontId="19" fillId="19" borderId="1" xfId="0" applyNumberFormat="1" applyFont="1" applyFill="1" applyBorder="1" applyAlignment="1">
      <alignment vertical="center" wrapText="1"/>
    </xf>
    <xf numFmtId="4" fontId="0" fillId="0" borderId="1" xfId="0" applyNumberFormat="1" applyBorder="1"/>
    <xf numFmtId="4" fontId="33" fillId="0" borderId="1" xfId="0" applyNumberFormat="1" applyFont="1" applyBorder="1"/>
    <xf numFmtId="4" fontId="33" fillId="0" borderId="1" xfId="0" applyNumberFormat="1" applyFont="1" applyBorder="1" applyAlignment="1">
      <alignment horizontal="center" vertical="center"/>
    </xf>
    <xf numFmtId="10" fontId="11" fillId="20" borderId="23" xfId="2" applyNumberFormat="1" applyFont="1" applyFill="1" applyBorder="1" applyAlignment="1">
      <alignment horizontal="center" vertical="center" wrapText="1"/>
    </xf>
    <xf numFmtId="41" fontId="0" fillId="21" borderId="19" xfId="1" applyFont="1" applyFill="1" applyBorder="1" applyAlignment="1">
      <alignment horizontal="center" vertical="center"/>
    </xf>
    <xf numFmtId="9" fontId="11" fillId="20" borderId="19" xfId="2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4" fontId="31" fillId="15" borderId="8" xfId="3" applyNumberFormat="1" applyFont="1" applyFill="1" applyBorder="1" applyAlignment="1">
      <alignment horizontal="left" vertical="center" wrapText="1"/>
    </xf>
    <xf numFmtId="4" fontId="0" fillId="0" borderId="8" xfId="0" applyNumberFormat="1" applyBorder="1" applyAlignment="1">
      <alignment vertical="center"/>
    </xf>
    <xf numFmtId="1" fontId="20" fillId="0" borderId="1" xfId="0" applyNumberFormat="1" applyFont="1" applyBorder="1" applyAlignment="1">
      <alignment vertical="center" wrapText="1"/>
    </xf>
    <xf numFmtId="10" fontId="11" fillId="20" borderId="1" xfId="2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10" fontId="0" fillId="8" borderId="1" xfId="2" applyNumberFormat="1" applyFont="1" applyFill="1" applyBorder="1" applyAlignment="1">
      <alignment horizontal="center" vertical="center"/>
    </xf>
    <xf numFmtId="10" fontId="11" fillId="20" borderId="8" xfId="2" applyNumberFormat="1" applyFont="1" applyFill="1" applyBorder="1" applyAlignment="1">
      <alignment horizontal="center" vertical="center" wrapText="1"/>
    </xf>
    <xf numFmtId="9" fontId="11" fillId="25" borderId="1" xfId="2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49" fontId="19" fillId="19" borderId="8" xfId="0" applyNumberFormat="1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0" fillId="0" borderId="19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0" fillId="0" borderId="8" xfId="0" applyFont="1" applyBorder="1" applyAlignment="1">
      <alignment horizontal="right" vertical="center" wrapText="1"/>
    </xf>
    <xf numFmtId="49" fontId="20" fillId="0" borderId="16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right" vertical="center" wrapText="1"/>
    </xf>
    <xf numFmtId="49" fontId="20" fillId="0" borderId="23" xfId="0" applyNumberFormat="1" applyFont="1" applyBorder="1" applyAlignment="1">
      <alignment horizontal="right" vertical="center" wrapText="1"/>
    </xf>
    <xf numFmtId="49" fontId="20" fillId="0" borderId="19" xfId="0" applyNumberFormat="1" applyFont="1" applyBorder="1" applyAlignment="1">
      <alignment horizontal="right" vertical="center" wrapText="1"/>
    </xf>
    <xf numFmtId="49" fontId="20" fillId="0" borderId="8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1" fontId="0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1" fontId="0" fillId="0" borderId="1" xfId="1" applyNumberFormat="1" applyFont="1" applyBorder="1" applyAlignment="1">
      <alignment vertical="center"/>
    </xf>
    <xf numFmtId="4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" fontId="0" fillId="0" borderId="8" xfId="0" applyNumberFormat="1" applyBorder="1" applyAlignment="1">
      <alignment horizontal="center" vertical="center" wrapText="1"/>
    </xf>
    <xf numFmtId="10" fontId="0" fillId="0" borderId="8" xfId="2" applyNumberFormat="1" applyFont="1" applyBorder="1" applyAlignment="1">
      <alignment horizontal="center" vertical="center" wrapText="1"/>
    </xf>
    <xf numFmtId="10" fontId="0" fillId="0" borderId="11" xfId="2" applyNumberFormat="1" applyFont="1" applyBorder="1" applyAlignment="1">
      <alignment horizontal="center" vertical="center" wrapText="1"/>
    </xf>
    <xf numFmtId="10" fontId="0" fillId="0" borderId="10" xfId="2" applyNumberFormat="1" applyFont="1" applyBorder="1" applyAlignment="1">
      <alignment horizontal="center" vertical="center" wrapText="1"/>
    </xf>
    <xf numFmtId="9" fontId="0" fillId="0" borderId="8" xfId="2" applyFont="1" applyBorder="1" applyAlignment="1">
      <alignment horizontal="center" vertical="center"/>
    </xf>
    <xf numFmtId="9" fontId="0" fillId="0" borderId="11" xfId="2" applyFont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64" fontId="16" fillId="0" borderId="8" xfId="3" applyNumberFormat="1" applyFont="1" applyBorder="1" applyAlignment="1">
      <alignment horizontal="center" vertical="center" wrapText="1"/>
    </xf>
    <xf numFmtId="164" fontId="16" fillId="0" borderId="11" xfId="3" applyNumberFormat="1" applyFont="1" applyBorder="1" applyAlignment="1">
      <alignment horizontal="center" vertical="center" wrapText="1"/>
    </xf>
    <xf numFmtId="164" fontId="16" fillId="0" borderId="10" xfId="3" applyNumberFormat="1" applyFont="1" applyBorder="1" applyAlignment="1">
      <alignment horizontal="center" vertical="center" wrapText="1"/>
    </xf>
    <xf numFmtId="3" fontId="14" fillId="22" borderId="8" xfId="0" applyNumberFormat="1" applyFont="1" applyFill="1" applyBorder="1" applyAlignment="1">
      <alignment horizontal="center" vertical="center"/>
    </xf>
    <xf numFmtId="3" fontId="14" fillId="22" borderId="10" xfId="0" applyNumberFormat="1" applyFont="1" applyFill="1" applyBorder="1" applyAlignment="1">
      <alignment horizontal="center" vertical="center"/>
    </xf>
    <xf numFmtId="3" fontId="13" fillId="22" borderId="8" xfId="0" applyNumberFormat="1" applyFont="1" applyFill="1" applyBorder="1" applyAlignment="1">
      <alignment horizontal="center" vertical="center"/>
    </xf>
    <xf numFmtId="3" fontId="13" fillId="22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7" fillId="18" borderId="1" xfId="0" applyNumberFormat="1" applyFont="1" applyFill="1" applyBorder="1" applyAlignment="1">
      <alignment horizontal="center" vertical="center" wrapText="1"/>
    </xf>
    <xf numFmtId="0" fontId="18" fillId="18" borderId="1" xfId="0" applyFont="1" applyFill="1" applyBorder="1" applyAlignment="1">
      <alignment horizontal="center" vertical="center" wrapText="1"/>
    </xf>
    <xf numFmtId="164" fontId="19" fillId="19" borderId="1" xfId="0" applyNumberFormat="1" applyFont="1" applyFill="1" applyBorder="1" applyAlignment="1">
      <alignment horizontal="left" vertical="center" wrapText="1"/>
    </xf>
    <xf numFmtId="3" fontId="13" fillId="20" borderId="8" xfId="0" applyNumberFormat="1" applyFont="1" applyFill="1" applyBorder="1" applyAlignment="1">
      <alignment horizontal="right" vertical="center"/>
    </xf>
    <xf numFmtId="3" fontId="13" fillId="20" borderId="10" xfId="0" applyNumberFormat="1" applyFont="1" applyFill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3" fontId="14" fillId="15" borderId="1" xfId="0" applyNumberFormat="1" applyFont="1" applyFill="1" applyBorder="1" applyAlignment="1">
      <alignment horizontal="right" vertical="center"/>
    </xf>
    <xf numFmtId="164" fontId="19" fillId="19" borderId="1" xfId="3" applyNumberFormat="1" applyFont="1" applyFill="1" applyBorder="1" applyAlignment="1">
      <alignment horizontal="left" vertical="center" wrapText="1"/>
    </xf>
    <xf numFmtId="3" fontId="14" fillId="15" borderId="8" xfId="0" applyNumberFormat="1" applyFont="1" applyFill="1" applyBorder="1" applyAlignment="1">
      <alignment horizontal="right" vertical="center"/>
    </xf>
    <xf numFmtId="3" fontId="14" fillId="15" borderId="10" xfId="0" applyNumberFormat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8" xfId="0" applyNumberFormat="1" applyFont="1" applyFill="1" applyBorder="1" applyAlignment="1">
      <alignment horizontal="right" vertical="center"/>
    </xf>
    <xf numFmtId="3" fontId="14" fillId="2" borderId="10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" fontId="21" fillId="0" borderId="1" xfId="0" applyNumberFormat="1" applyFont="1" applyBorder="1" applyAlignment="1">
      <alignment horizontal="center" vertical="center" wrapText="1"/>
    </xf>
    <xf numFmtId="3" fontId="13" fillId="20" borderId="11" xfId="0" applyNumberFormat="1" applyFont="1" applyFill="1" applyBorder="1" applyAlignment="1">
      <alignment horizontal="right" vertical="center"/>
    </xf>
    <xf numFmtId="3" fontId="13" fillId="21" borderId="8" xfId="0" applyNumberFormat="1" applyFont="1" applyFill="1" applyBorder="1" applyAlignment="1">
      <alignment horizontal="center" vertical="center"/>
    </xf>
    <xf numFmtId="3" fontId="13" fillId="21" borderId="11" xfId="0" applyNumberFormat="1" applyFont="1" applyFill="1" applyBorder="1" applyAlignment="1">
      <alignment horizontal="center" vertical="center"/>
    </xf>
    <xf numFmtId="3" fontId="13" fillId="21" borderId="10" xfId="0" applyNumberFormat="1" applyFont="1" applyFill="1" applyBorder="1" applyAlignment="1">
      <alignment horizontal="center" vertical="center"/>
    </xf>
    <xf numFmtId="3" fontId="13" fillId="0" borderId="11" xfId="0" applyNumberFormat="1" applyFont="1" applyBorder="1" applyAlignment="1">
      <alignment horizontal="right" vertical="center"/>
    </xf>
    <xf numFmtId="0" fontId="17" fillId="18" borderId="1" xfId="0" applyFont="1" applyFill="1" applyBorder="1" applyAlignment="1">
      <alignment horizontal="center" vertical="center" wrapText="1"/>
    </xf>
    <xf numFmtId="0" fontId="19" fillId="19" borderId="8" xfId="0" applyFont="1" applyFill="1" applyBorder="1" applyAlignment="1">
      <alignment horizontal="left" vertical="center" wrapText="1"/>
    </xf>
    <xf numFmtId="0" fontId="19" fillId="19" borderId="11" xfId="0" applyFont="1" applyFill="1" applyBorder="1" applyAlignment="1">
      <alignment horizontal="left" vertical="center" wrapText="1"/>
    </xf>
    <xf numFmtId="0" fontId="19" fillId="19" borderId="10" xfId="0" applyFont="1" applyFill="1" applyBorder="1" applyAlignment="1">
      <alignment horizontal="left" vertical="center" wrapText="1"/>
    </xf>
    <xf numFmtId="3" fontId="14" fillId="15" borderId="11" xfId="0" applyNumberFormat="1" applyFont="1" applyFill="1" applyBorder="1" applyAlignment="1">
      <alignment horizontal="right" vertical="center"/>
    </xf>
    <xf numFmtId="3" fontId="14" fillId="17" borderId="8" xfId="0" applyNumberFormat="1" applyFont="1" applyFill="1" applyBorder="1" applyAlignment="1">
      <alignment horizontal="right" vertical="center"/>
    </xf>
    <xf numFmtId="3" fontId="14" fillId="17" borderId="11" xfId="0" applyNumberFormat="1" applyFont="1" applyFill="1" applyBorder="1" applyAlignment="1">
      <alignment horizontal="right" vertical="center"/>
    </xf>
    <xf numFmtId="3" fontId="14" fillId="17" borderId="10" xfId="0" applyNumberFormat="1" applyFont="1" applyFill="1" applyBorder="1" applyAlignment="1">
      <alignment horizontal="right" vertical="center"/>
    </xf>
    <xf numFmtId="1" fontId="20" fillId="0" borderId="8" xfId="0" applyNumberFormat="1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1" fontId="20" fillId="0" borderId="10" xfId="0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3" fontId="13" fillId="24" borderId="8" xfId="0" applyNumberFormat="1" applyFont="1" applyFill="1" applyBorder="1" applyAlignment="1">
      <alignment horizontal="center" vertical="center"/>
    </xf>
    <xf numFmtId="3" fontId="13" fillId="24" borderId="10" xfId="0" applyNumberFormat="1" applyFont="1" applyFill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164" fontId="16" fillId="8" borderId="1" xfId="3" applyNumberFormat="1" applyFont="1" applyFill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 wrapText="1"/>
    </xf>
    <xf numFmtId="1" fontId="21" fillId="0" borderId="11" xfId="0" applyNumberFormat="1" applyFont="1" applyBorder="1" applyAlignment="1">
      <alignment horizontal="center" vertical="center" wrapText="1"/>
    </xf>
    <xf numFmtId="1" fontId="21" fillId="0" borderId="10" xfId="0" applyNumberFormat="1" applyFont="1" applyBorder="1" applyAlignment="1">
      <alignment horizontal="center" vertical="center" wrapText="1"/>
    </xf>
    <xf numFmtId="3" fontId="13" fillId="24" borderId="11" xfId="0" applyNumberFormat="1" applyFont="1" applyFill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3" fontId="14" fillId="17" borderId="8" xfId="0" applyNumberFormat="1" applyFont="1" applyFill="1" applyBorder="1" applyAlignment="1">
      <alignment horizontal="center" vertical="center"/>
    </xf>
    <xf numFmtId="3" fontId="14" fillId="17" borderId="10" xfId="0" applyNumberFormat="1" applyFont="1" applyFill="1" applyBorder="1" applyAlignment="1">
      <alignment horizontal="center" vertical="center"/>
    </xf>
    <xf numFmtId="49" fontId="17" fillId="18" borderId="1" xfId="0" quotePrefix="1" applyNumberFormat="1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left" vertical="center" wrapText="1"/>
    </xf>
    <xf numFmtId="3" fontId="14" fillId="2" borderId="11" xfId="0" applyNumberFormat="1" applyFont="1" applyFill="1" applyBorder="1" applyAlignment="1">
      <alignment horizontal="right" vertical="center"/>
    </xf>
    <xf numFmtId="49" fontId="17" fillId="18" borderId="8" xfId="0" applyNumberFormat="1" applyFont="1" applyFill="1" applyBorder="1" applyAlignment="1">
      <alignment horizontal="center" vertical="center" wrapText="1"/>
    </xf>
    <xf numFmtId="49" fontId="17" fillId="18" borderId="11" xfId="0" applyNumberFormat="1" applyFont="1" applyFill="1" applyBorder="1" applyAlignment="1">
      <alignment horizontal="center" vertical="center" wrapText="1"/>
    </xf>
    <xf numFmtId="49" fontId="17" fillId="18" borderId="10" xfId="0" applyNumberFormat="1" applyFont="1" applyFill="1" applyBorder="1" applyAlignment="1">
      <alignment horizontal="center" vertical="center" wrapText="1"/>
    </xf>
    <xf numFmtId="0" fontId="17" fillId="18" borderId="8" xfId="0" applyFont="1" applyFill="1" applyBorder="1" applyAlignment="1">
      <alignment horizontal="center" vertical="center" wrapText="1"/>
    </xf>
    <xf numFmtId="0" fontId="17" fillId="18" borderId="11" xfId="0" applyFont="1" applyFill="1" applyBorder="1" applyAlignment="1">
      <alignment horizontal="center" vertical="center" wrapText="1"/>
    </xf>
    <xf numFmtId="0" fontId="17" fillId="18" borderId="10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3" fontId="13" fillId="20" borderId="8" xfId="0" applyNumberFormat="1" applyFont="1" applyFill="1" applyBorder="1" applyAlignment="1">
      <alignment horizontal="center" vertical="center"/>
    </xf>
    <xf numFmtId="3" fontId="13" fillId="20" borderId="10" xfId="0" applyNumberFormat="1" applyFont="1" applyFill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0" fontId="23" fillId="18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19" fillId="19" borderId="1" xfId="0" applyNumberFormat="1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" fontId="14" fillId="19" borderId="8" xfId="0" applyNumberFormat="1" applyFont="1" applyFill="1" applyBorder="1" applyAlignment="1">
      <alignment horizontal="right" vertical="center"/>
    </xf>
    <xf numFmtId="3" fontId="14" fillId="19" borderId="10" xfId="0" applyNumberFormat="1" applyFont="1" applyFill="1" applyBorder="1" applyAlignment="1">
      <alignment horizontal="right" vertical="center"/>
    </xf>
    <xf numFmtId="49" fontId="20" fillId="0" borderId="11" xfId="0" applyNumberFormat="1" applyFont="1" applyBorder="1" applyAlignment="1">
      <alignment horizontal="center" vertical="center" wrapText="1"/>
    </xf>
    <xf numFmtId="1" fontId="24" fillId="0" borderId="8" xfId="0" applyNumberFormat="1" applyFont="1" applyBorder="1" applyAlignment="1">
      <alignment horizontal="center" vertical="center" wrapText="1"/>
    </xf>
    <xf numFmtId="1" fontId="24" fillId="0" borderId="11" xfId="0" applyNumberFormat="1" applyFont="1" applyBorder="1" applyAlignment="1">
      <alignment horizontal="center" vertical="center" wrapText="1"/>
    </xf>
    <xf numFmtId="3" fontId="13" fillId="19" borderId="8" xfId="0" applyNumberFormat="1" applyFont="1" applyFill="1" applyBorder="1" applyAlignment="1">
      <alignment horizontal="right" vertical="center"/>
    </xf>
    <xf numFmtId="3" fontId="13" fillId="19" borderId="10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0" fontId="26" fillId="19" borderId="1" xfId="0" applyFont="1" applyFill="1" applyBorder="1" applyAlignment="1">
      <alignment horizontal="left" vertical="center" wrapText="1"/>
    </xf>
    <xf numFmtId="3" fontId="13" fillId="22" borderId="1" xfId="1" applyNumberFormat="1" applyFont="1" applyFill="1" applyBorder="1" applyAlignment="1">
      <alignment horizontal="right" vertical="center"/>
    </xf>
    <xf numFmtId="0" fontId="34" fillId="25" borderId="1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29" fillId="19" borderId="15" xfId="0" applyFont="1" applyFill="1" applyBorder="1" applyAlignment="1">
      <alignment horizontal="center" vertical="center" wrapText="1"/>
    </xf>
    <xf numFmtId="0" fontId="29" fillId="19" borderId="20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29" fillId="19" borderId="17" xfId="0" applyFont="1" applyFill="1" applyBorder="1" applyAlignment="1">
      <alignment horizontal="center" vertical="center" wrapText="1"/>
    </xf>
    <xf numFmtId="0" fontId="29" fillId="19" borderId="21" xfId="0" applyFont="1" applyFill="1" applyBorder="1" applyAlignment="1">
      <alignment horizontal="center" vertical="center" wrapText="1"/>
    </xf>
    <xf numFmtId="0" fontId="29" fillId="19" borderId="16" xfId="0" applyFont="1" applyFill="1" applyBorder="1" applyAlignment="1">
      <alignment horizontal="center" vertical="center" wrapText="1"/>
    </xf>
    <xf numFmtId="0" fontId="29" fillId="19" borderId="8" xfId="0" applyFont="1" applyFill="1" applyBorder="1" applyAlignment="1">
      <alignment horizontal="center" vertical="center" wrapText="1"/>
    </xf>
    <xf numFmtId="0" fontId="6" fillId="29" borderId="5" xfId="0" applyFont="1" applyFill="1" applyBorder="1" applyAlignment="1">
      <alignment horizontal="center" vertical="center" wrapText="1"/>
    </xf>
    <xf numFmtId="0" fontId="6" fillId="29" borderId="31" xfId="0" applyFont="1" applyFill="1" applyBorder="1" applyAlignment="1">
      <alignment horizontal="center" vertical="center" wrapText="1"/>
    </xf>
  </cellXfs>
  <cellStyles count="4">
    <cellStyle name="KPT06_fill" xfId="3" xr:uid="{00000000-0005-0000-0000-000000000000}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88"/>
  <sheetViews>
    <sheetView view="pageBreakPreview" zoomScale="80" zoomScaleNormal="90" zoomScaleSheetLayoutView="80" workbookViewId="0">
      <pane xSplit="1" ySplit="5" topLeftCell="B71" activePane="bottomRight" state="frozen"/>
      <selection pane="topRight" activeCell="B1" sqref="B1"/>
      <selection pane="bottomLeft" activeCell="A6" sqref="A6"/>
      <selection pane="bottomRight" sqref="A1:AQ2"/>
    </sheetView>
  </sheetViews>
  <sheetFormatPr baseColWidth="10" defaultRowHeight="15" x14ac:dyDescent="0.25"/>
  <cols>
    <col min="1" max="2" width="11" customWidth="1"/>
    <col min="3" max="3" width="13.625" customWidth="1"/>
    <col min="4" max="8" width="11" customWidth="1"/>
    <col min="9" max="9" width="33.125" style="105" customWidth="1"/>
    <col min="10" max="10" width="14.75" style="106" customWidth="1"/>
    <col min="11" max="15" width="11" customWidth="1"/>
    <col min="17" max="21" width="11" customWidth="1"/>
    <col min="22" max="26" width="11" style="127" customWidth="1"/>
    <col min="27" max="27" width="13.25" style="127" customWidth="1"/>
    <col min="28" max="30" width="11" style="127"/>
    <col min="31" max="33" width="11" style="127" customWidth="1"/>
    <col min="34" max="38" width="11" style="127"/>
    <col min="39" max="39" width="11" style="128"/>
    <col min="40" max="44" width="11" style="127"/>
    <col min="45" max="45" width="13.25" style="2" customWidth="1"/>
    <col min="46" max="46" width="13" style="3" customWidth="1"/>
    <col min="47" max="47" width="11" style="3" customWidth="1"/>
    <col min="48" max="49" width="11" style="3"/>
    <col min="50" max="50" width="12.5" style="3" customWidth="1"/>
    <col min="51" max="51" width="13.25" style="3" customWidth="1"/>
    <col min="52" max="52" width="11" customWidth="1"/>
  </cols>
  <sheetData>
    <row r="1" spans="1:51" ht="42.75" customHeight="1" x14ac:dyDescent="0.25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1"/>
    </row>
    <row r="2" spans="1:51" ht="30" customHeigh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1"/>
    </row>
    <row r="3" spans="1:51" ht="23.25" customHeight="1" x14ac:dyDescent="0.3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9" t="s">
        <v>1</v>
      </c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4"/>
    </row>
    <row r="4" spans="1:51" ht="51" x14ac:dyDescent="0.2">
      <c r="A4" s="5"/>
      <c r="B4" s="6" t="s">
        <v>2</v>
      </c>
      <c r="C4" s="271" t="s">
        <v>3</v>
      </c>
      <c r="D4" s="271"/>
      <c r="E4" s="271"/>
      <c r="F4" s="271"/>
      <c r="G4" s="272" t="s">
        <v>4</v>
      </c>
      <c r="H4" s="272"/>
      <c r="I4" s="7" t="s">
        <v>5</v>
      </c>
      <c r="J4" s="8"/>
      <c r="K4" s="273" t="s">
        <v>6</v>
      </c>
      <c r="L4" s="273"/>
      <c r="M4" s="273"/>
      <c r="N4" s="273" t="s">
        <v>7</v>
      </c>
      <c r="O4" s="273"/>
      <c r="P4" s="273"/>
      <c r="Q4" s="273"/>
      <c r="R4" s="273"/>
      <c r="S4" s="273"/>
      <c r="T4" s="273"/>
      <c r="U4" s="273"/>
      <c r="V4" s="274">
        <v>2020</v>
      </c>
      <c r="W4" s="274"/>
      <c r="X4" s="274"/>
      <c r="Y4" s="274"/>
      <c r="Z4" s="9"/>
      <c r="AA4" s="275">
        <v>2021</v>
      </c>
      <c r="AB4" s="276"/>
      <c r="AC4" s="276"/>
      <c r="AD4" s="276"/>
      <c r="AE4" s="276"/>
      <c r="AF4" s="10"/>
      <c r="AG4" s="277">
        <v>2022</v>
      </c>
      <c r="AH4" s="278"/>
      <c r="AI4" s="278"/>
      <c r="AJ4" s="278"/>
      <c r="AK4" s="278"/>
      <c r="AL4" s="11"/>
      <c r="AM4" s="279">
        <v>2023</v>
      </c>
      <c r="AN4" s="280"/>
      <c r="AO4" s="280"/>
      <c r="AP4" s="280"/>
      <c r="AQ4" s="280"/>
      <c r="AR4" s="12"/>
      <c r="AS4" s="2" t="s">
        <v>8</v>
      </c>
      <c r="AT4" s="281" t="s">
        <v>9</v>
      </c>
      <c r="AU4" s="282"/>
      <c r="AV4" s="282"/>
      <c r="AW4" s="282"/>
      <c r="AX4" s="282"/>
      <c r="AY4" s="13"/>
    </row>
    <row r="5" spans="1:51" ht="102" x14ac:dyDescent="0.2">
      <c r="A5" s="14" t="s">
        <v>10</v>
      </c>
      <c r="B5" s="15" t="s">
        <v>11</v>
      </c>
      <c r="C5" s="16" t="s">
        <v>12</v>
      </c>
      <c r="D5" s="16" t="s">
        <v>13</v>
      </c>
      <c r="E5" s="16" t="s">
        <v>14</v>
      </c>
      <c r="F5" s="16" t="s">
        <v>15</v>
      </c>
      <c r="G5" s="15" t="s">
        <v>16</v>
      </c>
      <c r="H5" s="15" t="s">
        <v>17</v>
      </c>
      <c r="I5" s="17" t="s">
        <v>18</v>
      </c>
      <c r="J5" s="18" t="s">
        <v>19</v>
      </c>
      <c r="K5" s="19" t="s">
        <v>20</v>
      </c>
      <c r="L5" s="19" t="s">
        <v>21</v>
      </c>
      <c r="M5" s="19" t="s">
        <v>22</v>
      </c>
      <c r="N5" s="20" t="s">
        <v>23</v>
      </c>
      <c r="O5" s="20" t="s">
        <v>24</v>
      </c>
      <c r="P5" s="20" t="s">
        <v>25</v>
      </c>
      <c r="Q5" s="20" t="s">
        <v>26</v>
      </c>
      <c r="R5" s="20" t="s">
        <v>27</v>
      </c>
      <c r="S5" s="20" t="s">
        <v>28</v>
      </c>
      <c r="T5" s="20" t="s">
        <v>29</v>
      </c>
      <c r="U5" s="21" t="s">
        <v>30</v>
      </c>
      <c r="V5" s="22" t="s">
        <v>31</v>
      </c>
      <c r="W5" s="22" t="s">
        <v>32</v>
      </c>
      <c r="X5" s="22" t="s">
        <v>33</v>
      </c>
      <c r="Y5" s="22" t="s">
        <v>34</v>
      </c>
      <c r="Z5" s="22"/>
      <c r="AA5" s="23" t="s">
        <v>35</v>
      </c>
      <c r="AB5" s="23" t="s">
        <v>36</v>
      </c>
      <c r="AC5" s="23" t="s">
        <v>32</v>
      </c>
      <c r="AD5" s="23" t="s">
        <v>33</v>
      </c>
      <c r="AE5" s="23" t="s">
        <v>34</v>
      </c>
      <c r="AF5" s="24"/>
      <c r="AG5" s="23" t="s">
        <v>35</v>
      </c>
      <c r="AH5" s="23" t="s">
        <v>36</v>
      </c>
      <c r="AI5" s="23" t="s">
        <v>32</v>
      </c>
      <c r="AJ5" s="23" t="s">
        <v>33</v>
      </c>
      <c r="AK5" s="23" t="s">
        <v>34</v>
      </c>
      <c r="AL5" s="24"/>
      <c r="AM5" s="25" t="s">
        <v>35</v>
      </c>
      <c r="AN5" s="23" t="s">
        <v>36</v>
      </c>
      <c r="AO5" s="23" t="s">
        <v>32</v>
      </c>
      <c r="AP5" s="23" t="s">
        <v>33</v>
      </c>
      <c r="AQ5" s="23" t="s">
        <v>34</v>
      </c>
      <c r="AR5" s="26"/>
      <c r="AS5" s="27"/>
      <c r="AT5" s="28" t="s">
        <v>35</v>
      </c>
      <c r="AU5" s="28" t="s">
        <v>36</v>
      </c>
      <c r="AV5" s="28" t="s">
        <v>32</v>
      </c>
      <c r="AW5" s="28" t="s">
        <v>33</v>
      </c>
      <c r="AX5" s="28" t="s">
        <v>34</v>
      </c>
      <c r="AY5" s="29"/>
    </row>
    <row r="6" spans="1:51" ht="94.5" customHeight="1" x14ac:dyDescent="0.2">
      <c r="A6" s="283">
        <v>1</v>
      </c>
      <c r="B6" s="30" t="s">
        <v>37</v>
      </c>
      <c r="C6" s="244" t="s">
        <v>535</v>
      </c>
      <c r="D6" s="244">
        <v>84</v>
      </c>
      <c r="E6" s="244" t="s">
        <v>536</v>
      </c>
      <c r="F6" s="244">
        <v>90</v>
      </c>
      <c r="G6" s="284" t="s">
        <v>38</v>
      </c>
      <c r="H6" s="285" t="s">
        <v>39</v>
      </c>
      <c r="I6" s="286" t="s">
        <v>40</v>
      </c>
      <c r="J6" s="32" t="s">
        <v>41</v>
      </c>
      <c r="K6" s="33" t="s">
        <v>42</v>
      </c>
      <c r="L6" s="34" t="s">
        <v>43</v>
      </c>
      <c r="M6" s="33" t="s">
        <v>44</v>
      </c>
      <c r="N6" s="35" t="s">
        <v>45</v>
      </c>
      <c r="O6" s="36" t="s">
        <v>46</v>
      </c>
      <c r="P6" s="36" t="s">
        <v>47</v>
      </c>
      <c r="Q6" s="36" t="s">
        <v>48</v>
      </c>
      <c r="R6" s="36" t="s">
        <v>47</v>
      </c>
      <c r="S6" s="31"/>
      <c r="T6" s="31" t="s">
        <v>49</v>
      </c>
      <c r="U6" s="37">
        <v>5</v>
      </c>
      <c r="V6" s="38"/>
      <c r="W6" s="38"/>
      <c r="X6" s="38"/>
      <c r="Y6" s="38"/>
      <c r="Z6" s="38">
        <f t="shared" ref="Z6:Z37" si="0">SUM(V6:Y6)</f>
        <v>0</v>
      </c>
      <c r="AA6" s="287">
        <v>30000000000</v>
      </c>
      <c r="AB6" s="39"/>
      <c r="AC6" s="39"/>
      <c r="AD6" s="39"/>
      <c r="AE6" s="39"/>
      <c r="AF6" s="289">
        <f>SUM(AA6:AE6)</f>
        <v>30000000000</v>
      </c>
      <c r="AG6" s="287">
        <v>15000000000</v>
      </c>
      <c r="AH6" s="39"/>
      <c r="AI6" s="39"/>
      <c r="AJ6" s="39"/>
      <c r="AK6" s="39"/>
      <c r="AL6" s="289">
        <f>SUM(AG6:AK6)</f>
        <v>15000000000</v>
      </c>
      <c r="AM6" s="287">
        <v>15000000000</v>
      </c>
      <c r="AN6" s="39"/>
      <c r="AO6" s="39"/>
      <c r="AP6" s="39"/>
      <c r="AQ6" s="39"/>
      <c r="AR6" s="289">
        <f>SUM(AM6:AQ6)</f>
        <v>15000000000</v>
      </c>
      <c r="AS6" s="295">
        <f>+AR6+AL6+AF6</f>
        <v>60000000000</v>
      </c>
      <c r="AT6" s="291">
        <f t="shared" ref="AT6:AY32" si="1">+AA6+AG6+AM6</f>
        <v>60000000000</v>
      </c>
      <c r="AU6" s="291">
        <f t="shared" si="1"/>
        <v>0</v>
      </c>
      <c r="AV6" s="291">
        <f t="shared" si="1"/>
        <v>0</v>
      </c>
      <c r="AW6" s="291">
        <f t="shared" si="1"/>
        <v>0</v>
      </c>
      <c r="AX6" s="291">
        <f t="shared" si="1"/>
        <v>0</v>
      </c>
      <c r="AY6" s="293">
        <f t="shared" si="1"/>
        <v>60000000000</v>
      </c>
    </row>
    <row r="7" spans="1:51" ht="63" customHeight="1" x14ac:dyDescent="0.2">
      <c r="A7" s="283"/>
      <c r="B7" s="30" t="s">
        <v>37</v>
      </c>
      <c r="C7" s="245"/>
      <c r="D7" s="245"/>
      <c r="E7" s="245"/>
      <c r="F7" s="245"/>
      <c r="G7" s="284"/>
      <c r="H7" s="285"/>
      <c r="I7" s="286"/>
      <c r="J7" s="32"/>
      <c r="K7" s="33" t="s">
        <v>50</v>
      </c>
      <c r="L7" s="34" t="s">
        <v>43</v>
      </c>
      <c r="M7" s="33" t="s">
        <v>44</v>
      </c>
      <c r="N7" s="36" t="s">
        <v>51</v>
      </c>
      <c r="O7" s="36" t="s">
        <v>52</v>
      </c>
      <c r="P7" s="36" t="s">
        <v>53</v>
      </c>
      <c r="Q7" s="36" t="s">
        <v>54</v>
      </c>
      <c r="R7" s="36" t="s">
        <v>55</v>
      </c>
      <c r="S7" s="31"/>
      <c r="T7" s="31" t="s">
        <v>56</v>
      </c>
      <c r="U7" s="37">
        <v>2</v>
      </c>
      <c r="V7" s="38"/>
      <c r="W7" s="38"/>
      <c r="X7" s="38"/>
      <c r="Y7" s="38"/>
      <c r="Z7" s="38">
        <f t="shared" si="0"/>
        <v>0</v>
      </c>
      <c r="AA7" s="288"/>
      <c r="AB7" s="39"/>
      <c r="AC7" s="39"/>
      <c r="AD7" s="39"/>
      <c r="AE7" s="39"/>
      <c r="AF7" s="290"/>
      <c r="AG7" s="288"/>
      <c r="AH7" s="39"/>
      <c r="AI7" s="39"/>
      <c r="AJ7" s="39"/>
      <c r="AK7" s="39"/>
      <c r="AL7" s="290"/>
      <c r="AM7" s="288"/>
      <c r="AN7" s="39"/>
      <c r="AO7" s="39"/>
      <c r="AP7" s="39"/>
      <c r="AQ7" s="39"/>
      <c r="AR7" s="290"/>
      <c r="AS7" s="296"/>
      <c r="AT7" s="292"/>
      <c r="AU7" s="292">
        <f t="shared" si="1"/>
        <v>0</v>
      </c>
      <c r="AV7" s="292">
        <f t="shared" si="1"/>
        <v>0</v>
      </c>
      <c r="AW7" s="292">
        <f t="shared" si="1"/>
        <v>0</v>
      </c>
      <c r="AX7" s="292">
        <f t="shared" si="1"/>
        <v>0</v>
      </c>
      <c r="AY7" s="293">
        <f t="shared" si="1"/>
        <v>0</v>
      </c>
    </row>
    <row r="8" spans="1:51" ht="114.75" customHeight="1" x14ac:dyDescent="0.2">
      <c r="A8" s="40">
        <v>2</v>
      </c>
      <c r="B8" s="30" t="s">
        <v>37</v>
      </c>
      <c r="C8" s="246"/>
      <c r="D8" s="246"/>
      <c r="E8" s="246"/>
      <c r="F8" s="246"/>
      <c r="G8" s="284"/>
      <c r="H8" s="285"/>
      <c r="I8" s="41" t="s">
        <v>57</v>
      </c>
      <c r="J8" s="32" t="s">
        <v>58</v>
      </c>
      <c r="K8" s="33" t="s">
        <v>42</v>
      </c>
      <c r="L8" s="34" t="s">
        <v>43</v>
      </c>
      <c r="M8" s="33" t="s">
        <v>44</v>
      </c>
      <c r="N8" s="35" t="s">
        <v>45</v>
      </c>
      <c r="O8" s="36" t="s">
        <v>59</v>
      </c>
      <c r="P8" s="36" t="s">
        <v>60</v>
      </c>
      <c r="Q8" s="36" t="s">
        <v>61</v>
      </c>
      <c r="R8" s="36" t="s">
        <v>62</v>
      </c>
      <c r="S8" s="31"/>
      <c r="T8" s="31" t="s">
        <v>63</v>
      </c>
      <c r="U8" s="37">
        <v>5</v>
      </c>
      <c r="V8" s="38"/>
      <c r="W8" s="38"/>
      <c r="X8" s="38"/>
      <c r="Y8" s="38"/>
      <c r="Z8" s="38">
        <f t="shared" si="0"/>
        <v>0</v>
      </c>
      <c r="AA8" s="42">
        <v>1500000000</v>
      </c>
      <c r="AB8" s="39"/>
      <c r="AC8" s="39"/>
      <c r="AD8" s="39"/>
      <c r="AE8" s="39"/>
      <c r="AF8" s="39">
        <f t="shared" ref="AF8:AF71" si="2">SUM(AA8:AE8)</f>
        <v>1500000000</v>
      </c>
      <c r="AG8" s="42">
        <v>1500000000</v>
      </c>
      <c r="AH8" s="43"/>
      <c r="AI8" s="39"/>
      <c r="AJ8" s="39"/>
      <c r="AK8" s="39"/>
      <c r="AL8" s="39">
        <f>SUM(AG8:AK8)</f>
        <v>1500000000</v>
      </c>
      <c r="AM8" s="42">
        <v>1500000000</v>
      </c>
      <c r="AN8" s="39"/>
      <c r="AO8" s="39"/>
      <c r="AP8" s="39"/>
      <c r="AQ8" s="39"/>
      <c r="AR8" s="39">
        <f t="shared" ref="AR8:AR71" si="3">SUM(AM8:AQ8)</f>
        <v>1500000000</v>
      </c>
      <c r="AS8" s="44">
        <f>+AR8+AL8+AF8</f>
        <v>4500000000</v>
      </c>
      <c r="AT8" s="45">
        <f t="shared" si="1"/>
        <v>4500000000</v>
      </c>
      <c r="AU8" s="45">
        <f t="shared" si="1"/>
        <v>0</v>
      </c>
      <c r="AV8" s="45">
        <f t="shared" si="1"/>
        <v>0</v>
      </c>
      <c r="AW8" s="45">
        <f t="shared" si="1"/>
        <v>0</v>
      </c>
      <c r="AX8" s="45">
        <f t="shared" si="1"/>
        <v>0</v>
      </c>
      <c r="AY8" s="44">
        <f t="shared" si="1"/>
        <v>4500000000</v>
      </c>
    </row>
    <row r="9" spans="1:51" ht="83.25" customHeight="1" x14ac:dyDescent="0.2">
      <c r="A9" s="40">
        <v>3</v>
      </c>
      <c r="B9" s="30" t="s">
        <v>37</v>
      </c>
      <c r="C9" s="257" t="s">
        <v>537</v>
      </c>
      <c r="D9" s="244">
        <v>800</v>
      </c>
      <c r="E9" s="244" t="s">
        <v>536</v>
      </c>
      <c r="F9" s="244">
        <v>850</v>
      </c>
      <c r="G9" s="284"/>
      <c r="H9" s="285"/>
      <c r="I9" s="294" t="s">
        <v>64</v>
      </c>
      <c r="J9" s="32" t="s">
        <v>65</v>
      </c>
      <c r="K9" s="33" t="s">
        <v>50</v>
      </c>
      <c r="L9" s="34" t="s">
        <v>43</v>
      </c>
      <c r="M9" s="33" t="s">
        <v>44</v>
      </c>
      <c r="N9" s="36" t="s">
        <v>51</v>
      </c>
      <c r="O9" s="36" t="s">
        <v>66</v>
      </c>
      <c r="P9" s="36" t="s">
        <v>67</v>
      </c>
      <c r="Q9" s="36" t="s">
        <v>68</v>
      </c>
      <c r="R9" s="36" t="s">
        <v>69</v>
      </c>
      <c r="S9" s="31"/>
      <c r="T9" s="31" t="s">
        <v>63</v>
      </c>
      <c r="U9" s="37">
        <v>4</v>
      </c>
      <c r="V9" s="38"/>
      <c r="W9" s="38"/>
      <c r="X9" s="38"/>
      <c r="Y9" s="38"/>
      <c r="Z9" s="38">
        <f t="shared" si="0"/>
        <v>0</v>
      </c>
      <c r="AA9" s="287">
        <v>2500000000</v>
      </c>
      <c r="AB9" s="39"/>
      <c r="AC9" s="39"/>
      <c r="AD9" s="39"/>
      <c r="AE9" s="39"/>
      <c r="AF9" s="289">
        <f>SUM(AA9:AE9)</f>
        <v>2500000000</v>
      </c>
      <c r="AG9" s="287">
        <v>2000000000</v>
      </c>
      <c r="AH9" s="39"/>
      <c r="AI9" s="39"/>
      <c r="AJ9" s="39"/>
      <c r="AK9" s="39"/>
      <c r="AL9" s="289">
        <f>SUM(AG9:AK9)</f>
        <v>2000000000</v>
      </c>
      <c r="AM9" s="287">
        <v>2000000000</v>
      </c>
      <c r="AN9" s="39"/>
      <c r="AO9" s="39"/>
      <c r="AP9" s="39"/>
      <c r="AQ9" s="39"/>
      <c r="AR9" s="289">
        <f t="shared" si="3"/>
        <v>2000000000</v>
      </c>
      <c r="AS9" s="298">
        <f>+AR9+AL9+AF9</f>
        <v>6500000000</v>
      </c>
      <c r="AT9" s="300">
        <f t="shared" si="1"/>
        <v>6500000000</v>
      </c>
      <c r="AU9" s="300">
        <f t="shared" si="1"/>
        <v>0</v>
      </c>
      <c r="AV9" s="300">
        <f t="shared" si="1"/>
        <v>0</v>
      </c>
      <c r="AW9" s="300">
        <f t="shared" si="1"/>
        <v>0</v>
      </c>
      <c r="AX9" s="300">
        <f t="shared" si="1"/>
        <v>0</v>
      </c>
      <c r="AY9" s="297">
        <f t="shared" si="1"/>
        <v>6500000000</v>
      </c>
    </row>
    <row r="10" spans="1:51" ht="45" customHeight="1" x14ac:dyDescent="0.2">
      <c r="A10" s="40">
        <v>4</v>
      </c>
      <c r="B10" s="30" t="s">
        <v>37</v>
      </c>
      <c r="C10" s="258"/>
      <c r="D10" s="245"/>
      <c r="E10" s="245"/>
      <c r="F10" s="245"/>
      <c r="G10" s="284"/>
      <c r="H10" s="285"/>
      <c r="I10" s="294"/>
      <c r="J10" s="46" t="s">
        <v>70</v>
      </c>
      <c r="K10" s="33" t="s">
        <v>42</v>
      </c>
      <c r="L10" s="34" t="s">
        <v>43</v>
      </c>
      <c r="M10" s="33" t="s">
        <v>44</v>
      </c>
      <c r="N10" s="35" t="s">
        <v>45</v>
      </c>
      <c r="O10" s="36" t="s">
        <v>71</v>
      </c>
      <c r="P10" s="36" t="s">
        <v>72</v>
      </c>
      <c r="Q10" s="36" t="s">
        <v>73</v>
      </c>
      <c r="R10" s="36" t="s">
        <v>72</v>
      </c>
      <c r="S10" s="31"/>
      <c r="T10" s="36" t="s">
        <v>74</v>
      </c>
      <c r="U10" s="37">
        <v>20</v>
      </c>
      <c r="V10" s="38"/>
      <c r="W10" s="38"/>
      <c r="X10" s="38"/>
      <c r="Y10" s="38"/>
      <c r="Z10" s="38">
        <f t="shared" si="0"/>
        <v>0</v>
      </c>
      <c r="AA10" s="288"/>
      <c r="AB10" s="39"/>
      <c r="AC10" s="39"/>
      <c r="AD10" s="39"/>
      <c r="AE10" s="39"/>
      <c r="AF10" s="290"/>
      <c r="AG10" s="288"/>
      <c r="AH10" s="39"/>
      <c r="AI10" s="39"/>
      <c r="AJ10" s="39"/>
      <c r="AK10" s="39"/>
      <c r="AL10" s="290"/>
      <c r="AM10" s="288"/>
      <c r="AN10" s="39"/>
      <c r="AO10" s="39"/>
      <c r="AP10" s="39"/>
      <c r="AQ10" s="39"/>
      <c r="AR10" s="290"/>
      <c r="AS10" s="299"/>
      <c r="AT10" s="300">
        <f t="shared" si="1"/>
        <v>0</v>
      </c>
      <c r="AU10" s="300">
        <f t="shared" si="1"/>
        <v>0</v>
      </c>
      <c r="AV10" s="300">
        <f t="shared" si="1"/>
        <v>0</v>
      </c>
      <c r="AW10" s="300">
        <f t="shared" si="1"/>
        <v>0</v>
      </c>
      <c r="AX10" s="300">
        <f t="shared" si="1"/>
        <v>0</v>
      </c>
      <c r="AY10" s="297">
        <f t="shared" si="1"/>
        <v>0</v>
      </c>
    </row>
    <row r="11" spans="1:51" ht="74.25" customHeight="1" x14ac:dyDescent="0.2">
      <c r="A11" s="40">
        <v>5</v>
      </c>
      <c r="B11" s="30" t="s">
        <v>37</v>
      </c>
      <c r="C11" s="259"/>
      <c r="D11" s="246"/>
      <c r="E11" s="246"/>
      <c r="F11" s="246"/>
      <c r="G11" s="284"/>
      <c r="H11" s="285"/>
      <c r="I11" s="47" t="s">
        <v>75</v>
      </c>
      <c r="J11" s="46"/>
      <c r="K11" s="33" t="s">
        <v>76</v>
      </c>
      <c r="L11" s="34" t="s">
        <v>43</v>
      </c>
      <c r="M11" s="33" t="s">
        <v>44</v>
      </c>
      <c r="N11" s="35" t="s">
        <v>77</v>
      </c>
      <c r="O11" s="36" t="s">
        <v>78</v>
      </c>
      <c r="P11" s="36" t="s">
        <v>79</v>
      </c>
      <c r="Q11" s="36" t="s">
        <v>80</v>
      </c>
      <c r="R11" s="36" t="s">
        <v>79</v>
      </c>
      <c r="S11" s="31"/>
      <c r="T11" s="36" t="s">
        <v>81</v>
      </c>
      <c r="U11" s="37">
        <v>1</v>
      </c>
      <c r="V11" s="38"/>
      <c r="W11" s="38"/>
      <c r="X11" s="38"/>
      <c r="Y11" s="38"/>
      <c r="Z11" s="38">
        <f t="shared" si="0"/>
        <v>0</v>
      </c>
      <c r="AA11" s="39"/>
      <c r="AB11" s="39"/>
      <c r="AC11" s="39"/>
      <c r="AD11" s="39"/>
      <c r="AE11" s="39"/>
      <c r="AF11" s="39">
        <f t="shared" si="2"/>
        <v>0</v>
      </c>
      <c r="AG11" s="39"/>
      <c r="AH11" s="39"/>
      <c r="AI11" s="39"/>
      <c r="AJ11" s="39"/>
      <c r="AK11" s="39"/>
      <c r="AL11" s="39">
        <f t="shared" ref="AL11:AL74" si="4">SUM(AG11:AK11)</f>
        <v>0</v>
      </c>
      <c r="AM11" s="42">
        <v>1000000000</v>
      </c>
      <c r="AN11" s="39"/>
      <c r="AO11" s="39"/>
      <c r="AP11" s="39"/>
      <c r="AQ11" s="39"/>
      <c r="AR11" s="39">
        <f t="shared" si="3"/>
        <v>1000000000</v>
      </c>
      <c r="AS11" s="48">
        <f>+AR11+AL11+AF11</f>
        <v>1000000000</v>
      </c>
      <c r="AT11" s="45">
        <f t="shared" si="1"/>
        <v>1000000000</v>
      </c>
      <c r="AU11" s="45">
        <f t="shared" si="1"/>
        <v>0</v>
      </c>
      <c r="AV11" s="45">
        <f t="shared" si="1"/>
        <v>0</v>
      </c>
      <c r="AW11" s="45">
        <f t="shared" si="1"/>
        <v>0</v>
      </c>
      <c r="AX11" s="45">
        <f t="shared" si="1"/>
        <v>0</v>
      </c>
      <c r="AY11" s="48">
        <f t="shared" si="1"/>
        <v>1000000000</v>
      </c>
    </row>
    <row r="12" spans="1:51" ht="105" customHeight="1" x14ac:dyDescent="0.2">
      <c r="A12" s="40">
        <v>6</v>
      </c>
      <c r="B12" s="30" t="s">
        <v>82</v>
      </c>
      <c r="C12" s="260" t="s">
        <v>538</v>
      </c>
      <c r="D12" s="244" t="s">
        <v>539</v>
      </c>
      <c r="E12" s="244" t="s">
        <v>540</v>
      </c>
      <c r="F12" s="244" t="s">
        <v>541</v>
      </c>
      <c r="G12" s="284" t="s">
        <v>83</v>
      </c>
      <c r="H12" s="301" t="s">
        <v>84</v>
      </c>
      <c r="I12" s="294" t="s">
        <v>85</v>
      </c>
      <c r="J12" s="46" t="s">
        <v>86</v>
      </c>
      <c r="K12" s="33" t="s">
        <v>87</v>
      </c>
      <c r="L12" s="34" t="s">
        <v>88</v>
      </c>
      <c r="M12" s="33" t="s">
        <v>89</v>
      </c>
      <c r="N12" s="36" t="s">
        <v>90</v>
      </c>
      <c r="O12" s="36" t="s">
        <v>91</v>
      </c>
      <c r="P12" s="36" t="s">
        <v>92</v>
      </c>
      <c r="Q12" s="36" t="s">
        <v>93</v>
      </c>
      <c r="R12" s="36" t="s">
        <v>94</v>
      </c>
      <c r="S12" s="31"/>
      <c r="T12" s="36" t="s">
        <v>63</v>
      </c>
      <c r="U12" s="37">
        <v>4</v>
      </c>
      <c r="V12" s="38"/>
      <c r="W12" s="38"/>
      <c r="X12" s="38"/>
      <c r="Y12" s="38"/>
      <c r="Z12" s="38">
        <f t="shared" si="0"/>
        <v>0</v>
      </c>
      <c r="AA12" s="287">
        <v>40000000000</v>
      </c>
      <c r="AB12" s="39"/>
      <c r="AC12" s="303">
        <v>225000000</v>
      </c>
      <c r="AD12" s="39"/>
      <c r="AE12" s="39"/>
      <c r="AF12" s="289">
        <f t="shared" si="2"/>
        <v>40225000000</v>
      </c>
      <c r="AG12" s="289"/>
      <c r="AH12" s="39"/>
      <c r="AI12" s="303">
        <v>225000000</v>
      </c>
      <c r="AJ12" s="39"/>
      <c r="AK12" s="39"/>
      <c r="AL12" s="289">
        <f t="shared" si="4"/>
        <v>225000000</v>
      </c>
      <c r="AM12" s="289"/>
      <c r="AN12" s="39"/>
      <c r="AO12" s="303">
        <v>288000000</v>
      </c>
      <c r="AP12" s="39"/>
      <c r="AQ12" s="39"/>
      <c r="AR12" s="289">
        <f t="shared" si="3"/>
        <v>288000000</v>
      </c>
      <c r="AS12" s="295">
        <f>+AR12+AL12+AF12</f>
        <v>40738000000</v>
      </c>
      <c r="AT12" s="300">
        <f t="shared" si="1"/>
        <v>40000000000</v>
      </c>
      <c r="AU12" s="300">
        <f t="shared" si="1"/>
        <v>0</v>
      </c>
      <c r="AV12" s="300">
        <f t="shared" si="1"/>
        <v>738000000</v>
      </c>
      <c r="AW12" s="300">
        <f t="shared" si="1"/>
        <v>0</v>
      </c>
      <c r="AX12" s="300">
        <f t="shared" si="1"/>
        <v>0</v>
      </c>
      <c r="AY12" s="293">
        <f t="shared" si="1"/>
        <v>40738000000</v>
      </c>
    </row>
    <row r="13" spans="1:51" ht="80.25" customHeight="1" x14ac:dyDescent="0.2">
      <c r="A13" s="40">
        <v>7</v>
      </c>
      <c r="B13" s="30" t="s">
        <v>82</v>
      </c>
      <c r="C13" s="261"/>
      <c r="D13" s="245"/>
      <c r="E13" s="245"/>
      <c r="F13" s="245"/>
      <c r="G13" s="284"/>
      <c r="H13" s="301"/>
      <c r="I13" s="294"/>
      <c r="J13" s="46" t="s">
        <v>95</v>
      </c>
      <c r="K13" s="33" t="s">
        <v>87</v>
      </c>
      <c r="L13" s="34" t="s">
        <v>88</v>
      </c>
      <c r="M13" s="33" t="s">
        <v>89</v>
      </c>
      <c r="N13" s="33" t="s">
        <v>87</v>
      </c>
      <c r="O13" s="36" t="s">
        <v>96</v>
      </c>
      <c r="P13" s="36" t="s">
        <v>97</v>
      </c>
      <c r="Q13" s="36" t="s">
        <v>98</v>
      </c>
      <c r="R13" s="36" t="s">
        <v>99</v>
      </c>
      <c r="S13" s="31"/>
      <c r="T13" s="36" t="s">
        <v>63</v>
      </c>
      <c r="U13" s="37">
        <v>4</v>
      </c>
      <c r="V13" s="38"/>
      <c r="W13" s="38"/>
      <c r="X13" s="38"/>
      <c r="Y13" s="38"/>
      <c r="Z13" s="38">
        <f t="shared" si="0"/>
        <v>0</v>
      </c>
      <c r="AA13" s="302"/>
      <c r="AB13" s="39"/>
      <c r="AC13" s="304"/>
      <c r="AD13" s="39"/>
      <c r="AE13" s="39"/>
      <c r="AF13" s="306"/>
      <c r="AG13" s="306"/>
      <c r="AH13" s="39"/>
      <c r="AI13" s="304"/>
      <c r="AJ13" s="39"/>
      <c r="AK13" s="39"/>
      <c r="AL13" s="306"/>
      <c r="AM13" s="306"/>
      <c r="AN13" s="39"/>
      <c r="AO13" s="304"/>
      <c r="AP13" s="39"/>
      <c r="AQ13" s="39"/>
      <c r="AR13" s="306"/>
      <c r="AS13" s="311"/>
      <c r="AT13" s="300">
        <f t="shared" si="1"/>
        <v>0</v>
      </c>
      <c r="AU13" s="300">
        <f t="shared" si="1"/>
        <v>0</v>
      </c>
      <c r="AV13" s="300">
        <f t="shared" si="1"/>
        <v>0</v>
      </c>
      <c r="AW13" s="300">
        <f t="shared" si="1"/>
        <v>0</v>
      </c>
      <c r="AX13" s="300">
        <f t="shared" si="1"/>
        <v>0</v>
      </c>
      <c r="AY13" s="293">
        <f t="shared" si="1"/>
        <v>0</v>
      </c>
    </row>
    <row r="14" spans="1:51" ht="101.25" customHeight="1" x14ac:dyDescent="0.2">
      <c r="A14" s="40">
        <v>8</v>
      </c>
      <c r="B14" s="30" t="s">
        <v>82</v>
      </c>
      <c r="C14" s="261"/>
      <c r="D14" s="245"/>
      <c r="E14" s="245"/>
      <c r="F14" s="245"/>
      <c r="G14" s="284"/>
      <c r="H14" s="301"/>
      <c r="I14" s="294"/>
      <c r="J14" s="46"/>
      <c r="K14" s="33" t="s">
        <v>87</v>
      </c>
      <c r="L14" s="34" t="s">
        <v>88</v>
      </c>
      <c r="M14" s="33" t="s">
        <v>89</v>
      </c>
      <c r="N14" s="33" t="s">
        <v>87</v>
      </c>
      <c r="O14" s="36" t="s">
        <v>100</v>
      </c>
      <c r="P14" s="36" t="s">
        <v>101</v>
      </c>
      <c r="Q14" s="36" t="s">
        <v>102</v>
      </c>
      <c r="R14" s="36" t="s">
        <v>103</v>
      </c>
      <c r="S14" s="31"/>
      <c r="T14" s="36" t="s">
        <v>63</v>
      </c>
      <c r="U14" s="37">
        <v>4</v>
      </c>
      <c r="V14" s="38"/>
      <c r="W14" s="38"/>
      <c r="X14" s="38"/>
      <c r="Y14" s="38"/>
      <c r="Z14" s="38">
        <f t="shared" si="0"/>
        <v>0</v>
      </c>
      <c r="AA14" s="302"/>
      <c r="AB14" s="39"/>
      <c r="AC14" s="304"/>
      <c r="AD14" s="39"/>
      <c r="AE14" s="39"/>
      <c r="AF14" s="306"/>
      <c r="AG14" s="306"/>
      <c r="AH14" s="39"/>
      <c r="AI14" s="304"/>
      <c r="AJ14" s="39"/>
      <c r="AK14" s="39"/>
      <c r="AL14" s="306"/>
      <c r="AM14" s="306"/>
      <c r="AN14" s="39"/>
      <c r="AO14" s="304"/>
      <c r="AP14" s="39"/>
      <c r="AQ14" s="39"/>
      <c r="AR14" s="306"/>
      <c r="AS14" s="311"/>
      <c r="AT14" s="300">
        <f t="shared" si="1"/>
        <v>0</v>
      </c>
      <c r="AU14" s="300">
        <f t="shared" si="1"/>
        <v>0</v>
      </c>
      <c r="AV14" s="300">
        <f t="shared" si="1"/>
        <v>0</v>
      </c>
      <c r="AW14" s="300">
        <f t="shared" si="1"/>
        <v>0</v>
      </c>
      <c r="AX14" s="300">
        <f t="shared" si="1"/>
        <v>0</v>
      </c>
      <c r="AY14" s="293">
        <f t="shared" si="1"/>
        <v>0</v>
      </c>
    </row>
    <row r="15" spans="1:51" ht="110.25" customHeight="1" x14ac:dyDescent="0.2">
      <c r="A15" s="40">
        <v>9</v>
      </c>
      <c r="B15" s="30" t="s">
        <v>82</v>
      </c>
      <c r="C15" s="261"/>
      <c r="D15" s="245"/>
      <c r="E15" s="245"/>
      <c r="F15" s="245"/>
      <c r="G15" s="284"/>
      <c r="H15" s="301"/>
      <c r="I15" s="294"/>
      <c r="J15" s="46" t="s">
        <v>104</v>
      </c>
      <c r="K15" s="33" t="s">
        <v>105</v>
      </c>
      <c r="L15" s="34" t="s">
        <v>88</v>
      </c>
      <c r="M15" s="33" t="s">
        <v>89</v>
      </c>
      <c r="N15" s="33" t="s">
        <v>106</v>
      </c>
      <c r="O15" s="36" t="s">
        <v>107</v>
      </c>
      <c r="P15" s="36" t="s">
        <v>108</v>
      </c>
      <c r="Q15" s="36" t="s">
        <v>109</v>
      </c>
      <c r="R15" s="36" t="s">
        <v>110</v>
      </c>
      <c r="S15" s="31"/>
      <c r="T15" s="36" t="s">
        <v>63</v>
      </c>
      <c r="U15" s="37">
        <v>2</v>
      </c>
      <c r="V15" s="38"/>
      <c r="W15" s="38"/>
      <c r="X15" s="38"/>
      <c r="Y15" s="38"/>
      <c r="Z15" s="38">
        <f t="shared" si="0"/>
        <v>0</v>
      </c>
      <c r="AA15" s="302"/>
      <c r="AB15" s="39"/>
      <c r="AC15" s="304"/>
      <c r="AD15" s="39"/>
      <c r="AE15" s="39"/>
      <c r="AF15" s="306"/>
      <c r="AG15" s="306"/>
      <c r="AH15" s="39"/>
      <c r="AI15" s="304"/>
      <c r="AJ15" s="39"/>
      <c r="AK15" s="39"/>
      <c r="AL15" s="306"/>
      <c r="AM15" s="306"/>
      <c r="AN15" s="39"/>
      <c r="AO15" s="304"/>
      <c r="AP15" s="39"/>
      <c r="AQ15" s="39"/>
      <c r="AR15" s="306"/>
      <c r="AS15" s="311"/>
      <c r="AT15" s="300">
        <f t="shared" si="1"/>
        <v>0</v>
      </c>
      <c r="AU15" s="300">
        <f t="shared" si="1"/>
        <v>0</v>
      </c>
      <c r="AV15" s="300">
        <f t="shared" si="1"/>
        <v>0</v>
      </c>
      <c r="AW15" s="300">
        <f t="shared" si="1"/>
        <v>0</v>
      </c>
      <c r="AX15" s="300">
        <f t="shared" si="1"/>
        <v>0</v>
      </c>
      <c r="AY15" s="293">
        <f t="shared" si="1"/>
        <v>0</v>
      </c>
    </row>
    <row r="16" spans="1:51" ht="136.5" customHeight="1" x14ac:dyDescent="0.2">
      <c r="A16" s="40">
        <v>10</v>
      </c>
      <c r="B16" s="30" t="s">
        <v>82</v>
      </c>
      <c r="C16" s="261"/>
      <c r="D16" s="245"/>
      <c r="E16" s="245"/>
      <c r="F16" s="245"/>
      <c r="G16" s="284"/>
      <c r="H16" s="301"/>
      <c r="I16" s="294"/>
      <c r="J16" s="46" t="s">
        <v>111</v>
      </c>
      <c r="K16" s="33" t="s">
        <v>87</v>
      </c>
      <c r="L16" s="34" t="s">
        <v>88</v>
      </c>
      <c r="M16" s="33" t="s">
        <v>89</v>
      </c>
      <c r="N16" s="33" t="s">
        <v>112</v>
      </c>
      <c r="O16" s="36" t="s">
        <v>113</v>
      </c>
      <c r="P16" s="36" t="s">
        <v>114</v>
      </c>
      <c r="Q16" s="36" t="s">
        <v>115</v>
      </c>
      <c r="R16" s="36" t="s">
        <v>116</v>
      </c>
      <c r="S16" s="31"/>
      <c r="T16" s="36" t="s">
        <v>63</v>
      </c>
      <c r="U16" s="37">
        <v>20</v>
      </c>
      <c r="V16" s="38"/>
      <c r="W16" s="38"/>
      <c r="X16" s="38"/>
      <c r="Y16" s="38"/>
      <c r="Z16" s="38">
        <f t="shared" si="0"/>
        <v>0</v>
      </c>
      <c r="AA16" s="302"/>
      <c r="AB16" s="39"/>
      <c r="AC16" s="304"/>
      <c r="AD16" s="39"/>
      <c r="AE16" s="39"/>
      <c r="AF16" s="306"/>
      <c r="AG16" s="306"/>
      <c r="AH16" s="39"/>
      <c r="AI16" s="304"/>
      <c r="AJ16" s="39"/>
      <c r="AK16" s="39"/>
      <c r="AL16" s="306"/>
      <c r="AM16" s="306"/>
      <c r="AN16" s="39"/>
      <c r="AO16" s="304"/>
      <c r="AP16" s="39"/>
      <c r="AQ16" s="39"/>
      <c r="AR16" s="306"/>
      <c r="AS16" s="311"/>
      <c r="AT16" s="300">
        <f t="shared" si="1"/>
        <v>0</v>
      </c>
      <c r="AU16" s="300">
        <f t="shared" si="1"/>
        <v>0</v>
      </c>
      <c r="AV16" s="300">
        <f t="shared" si="1"/>
        <v>0</v>
      </c>
      <c r="AW16" s="300">
        <f t="shared" si="1"/>
        <v>0</v>
      </c>
      <c r="AX16" s="300">
        <f t="shared" si="1"/>
        <v>0</v>
      </c>
      <c r="AY16" s="293">
        <f t="shared" si="1"/>
        <v>0</v>
      </c>
    </row>
    <row r="17" spans="1:51" ht="148.5" customHeight="1" x14ac:dyDescent="0.2">
      <c r="A17" s="40">
        <v>11</v>
      </c>
      <c r="B17" s="30" t="s">
        <v>82</v>
      </c>
      <c r="C17" s="261"/>
      <c r="D17" s="245"/>
      <c r="E17" s="245"/>
      <c r="F17" s="245"/>
      <c r="G17" s="284"/>
      <c r="H17" s="301"/>
      <c r="I17" s="294"/>
      <c r="J17" s="46"/>
      <c r="K17" s="34" t="s">
        <v>117</v>
      </c>
      <c r="L17" s="34" t="s">
        <v>88</v>
      </c>
      <c r="M17" s="33" t="s">
        <v>89</v>
      </c>
      <c r="N17" s="36" t="s">
        <v>118</v>
      </c>
      <c r="O17" s="36" t="s">
        <v>119</v>
      </c>
      <c r="P17" s="36" t="s">
        <v>120</v>
      </c>
      <c r="Q17" s="36" t="s">
        <v>121</v>
      </c>
      <c r="R17" s="36" t="s">
        <v>122</v>
      </c>
      <c r="S17" s="31"/>
      <c r="T17" s="36" t="s">
        <v>63</v>
      </c>
      <c r="U17" s="37">
        <v>1</v>
      </c>
      <c r="V17" s="38"/>
      <c r="W17" s="38"/>
      <c r="X17" s="38"/>
      <c r="Y17" s="38"/>
      <c r="Z17" s="38">
        <f t="shared" si="0"/>
        <v>0</v>
      </c>
      <c r="AA17" s="288"/>
      <c r="AB17" s="39"/>
      <c r="AC17" s="305"/>
      <c r="AD17" s="39"/>
      <c r="AE17" s="39"/>
      <c r="AF17" s="290"/>
      <c r="AG17" s="290"/>
      <c r="AH17" s="39"/>
      <c r="AI17" s="305"/>
      <c r="AJ17" s="39"/>
      <c r="AK17" s="39"/>
      <c r="AL17" s="290"/>
      <c r="AM17" s="290"/>
      <c r="AN17" s="39"/>
      <c r="AO17" s="305"/>
      <c r="AP17" s="39"/>
      <c r="AQ17" s="39"/>
      <c r="AR17" s="290"/>
      <c r="AS17" s="296"/>
      <c r="AT17" s="300">
        <f t="shared" si="1"/>
        <v>0</v>
      </c>
      <c r="AU17" s="300">
        <f t="shared" si="1"/>
        <v>0</v>
      </c>
      <c r="AV17" s="300">
        <f t="shared" si="1"/>
        <v>0</v>
      </c>
      <c r="AW17" s="300">
        <f t="shared" si="1"/>
        <v>0</v>
      </c>
      <c r="AX17" s="300">
        <f t="shared" si="1"/>
        <v>0</v>
      </c>
      <c r="AY17" s="293">
        <f t="shared" si="1"/>
        <v>0</v>
      </c>
    </row>
    <row r="18" spans="1:51" ht="117" customHeight="1" x14ac:dyDescent="0.2">
      <c r="A18" s="40">
        <v>12</v>
      </c>
      <c r="B18" s="30" t="s">
        <v>82</v>
      </c>
      <c r="C18" s="261"/>
      <c r="D18" s="245"/>
      <c r="E18" s="245"/>
      <c r="F18" s="245"/>
      <c r="G18" s="284"/>
      <c r="H18" s="301"/>
      <c r="I18" s="47" t="s">
        <v>123</v>
      </c>
      <c r="J18" s="46"/>
      <c r="K18" s="34" t="s">
        <v>124</v>
      </c>
      <c r="L18" s="34" t="s">
        <v>88</v>
      </c>
      <c r="M18" s="33" t="s">
        <v>89</v>
      </c>
      <c r="N18" s="33" t="s">
        <v>125</v>
      </c>
      <c r="O18" s="36" t="s">
        <v>126</v>
      </c>
      <c r="P18" s="36" t="s">
        <v>127</v>
      </c>
      <c r="Q18" s="36" t="s">
        <v>128</v>
      </c>
      <c r="R18" s="36" t="s">
        <v>129</v>
      </c>
      <c r="S18" s="31"/>
      <c r="T18" s="36" t="s">
        <v>130</v>
      </c>
      <c r="U18" s="37">
        <v>1</v>
      </c>
      <c r="V18" s="38"/>
      <c r="W18" s="38"/>
      <c r="X18" s="38"/>
      <c r="Y18" s="38"/>
      <c r="Z18" s="38">
        <f t="shared" si="0"/>
        <v>0</v>
      </c>
      <c r="AA18" s="42">
        <v>500000000</v>
      </c>
      <c r="AB18" s="39"/>
      <c r="AC18" s="39"/>
      <c r="AD18" s="39"/>
      <c r="AE18" s="39"/>
      <c r="AF18" s="39">
        <f t="shared" si="2"/>
        <v>500000000</v>
      </c>
      <c r="AG18" s="39"/>
      <c r="AH18" s="39"/>
      <c r="AI18" s="39"/>
      <c r="AJ18" s="39"/>
      <c r="AK18" s="39"/>
      <c r="AL18" s="39">
        <f t="shared" si="4"/>
        <v>0</v>
      </c>
      <c r="AM18" s="39"/>
      <c r="AN18" s="39"/>
      <c r="AO18" s="39"/>
      <c r="AP18" s="39"/>
      <c r="AQ18" s="39"/>
      <c r="AR18" s="39">
        <f t="shared" si="3"/>
        <v>0</v>
      </c>
      <c r="AS18" s="44">
        <f>+AR18+AL18+AF18</f>
        <v>500000000</v>
      </c>
      <c r="AT18" s="45">
        <f t="shared" si="1"/>
        <v>500000000</v>
      </c>
      <c r="AU18" s="45">
        <f t="shared" si="1"/>
        <v>0</v>
      </c>
      <c r="AV18" s="45">
        <f t="shared" si="1"/>
        <v>0</v>
      </c>
      <c r="AW18" s="45">
        <f t="shared" si="1"/>
        <v>0</v>
      </c>
      <c r="AX18" s="45">
        <f t="shared" si="1"/>
        <v>0</v>
      </c>
      <c r="AY18" s="44">
        <f t="shared" si="1"/>
        <v>500000000</v>
      </c>
    </row>
    <row r="19" spans="1:51" ht="141" customHeight="1" x14ac:dyDescent="0.2">
      <c r="A19" s="40">
        <v>13</v>
      </c>
      <c r="B19" s="30" t="s">
        <v>82</v>
      </c>
      <c r="C19" s="262"/>
      <c r="D19" s="246"/>
      <c r="E19" s="246"/>
      <c r="F19" s="246"/>
      <c r="G19" s="284"/>
      <c r="H19" s="301"/>
      <c r="I19" s="47" t="s">
        <v>131</v>
      </c>
      <c r="J19" s="46" t="s">
        <v>132</v>
      </c>
      <c r="K19" s="34" t="s">
        <v>124</v>
      </c>
      <c r="L19" s="34" t="s">
        <v>88</v>
      </c>
      <c r="M19" s="33" t="s">
        <v>89</v>
      </c>
      <c r="N19" s="33" t="s">
        <v>125</v>
      </c>
      <c r="O19" s="36" t="s">
        <v>133</v>
      </c>
      <c r="P19" s="36" t="s">
        <v>134</v>
      </c>
      <c r="Q19" s="36" t="s">
        <v>135</v>
      </c>
      <c r="R19" s="36" t="s">
        <v>136</v>
      </c>
      <c r="S19" s="31"/>
      <c r="T19" s="36" t="s">
        <v>137</v>
      </c>
      <c r="U19" s="37">
        <v>1</v>
      </c>
      <c r="V19" s="38"/>
      <c r="W19" s="38"/>
      <c r="X19" s="38"/>
      <c r="Y19" s="38"/>
      <c r="Z19" s="38">
        <f t="shared" si="0"/>
        <v>0</v>
      </c>
      <c r="AA19" s="42">
        <v>500000000</v>
      </c>
      <c r="AB19" s="39"/>
      <c r="AC19" s="39"/>
      <c r="AD19" s="39"/>
      <c r="AE19" s="39"/>
      <c r="AF19" s="39">
        <v>200000000</v>
      </c>
      <c r="AG19" s="39"/>
      <c r="AH19" s="39"/>
      <c r="AI19" s="39"/>
      <c r="AJ19" s="39"/>
      <c r="AK19" s="39"/>
      <c r="AL19" s="39">
        <f t="shared" si="4"/>
        <v>0</v>
      </c>
      <c r="AM19" s="39"/>
      <c r="AN19" s="39"/>
      <c r="AO19" s="39"/>
      <c r="AP19" s="39"/>
      <c r="AQ19" s="39"/>
      <c r="AR19" s="39">
        <f t="shared" si="3"/>
        <v>0</v>
      </c>
      <c r="AS19" s="44">
        <f>+AR19+AL19+AF19</f>
        <v>200000000</v>
      </c>
      <c r="AT19" s="45">
        <f t="shared" si="1"/>
        <v>500000000</v>
      </c>
      <c r="AU19" s="45">
        <f t="shared" si="1"/>
        <v>0</v>
      </c>
      <c r="AV19" s="45">
        <f t="shared" si="1"/>
        <v>0</v>
      </c>
      <c r="AW19" s="45">
        <f t="shared" si="1"/>
        <v>0</v>
      </c>
      <c r="AX19" s="45">
        <f t="shared" si="1"/>
        <v>0</v>
      </c>
      <c r="AY19" s="44">
        <f t="shared" si="1"/>
        <v>200000000</v>
      </c>
    </row>
    <row r="20" spans="1:51" ht="122.25" customHeight="1" x14ac:dyDescent="0.2">
      <c r="A20" s="40">
        <v>14</v>
      </c>
      <c r="B20" s="30" t="s">
        <v>82</v>
      </c>
      <c r="C20" s="244" t="s">
        <v>542</v>
      </c>
      <c r="D20" s="251">
        <v>4.2900000000000001E-2</v>
      </c>
      <c r="E20" s="244" t="s">
        <v>540</v>
      </c>
      <c r="F20" s="254">
        <v>0.03</v>
      </c>
      <c r="G20" s="284"/>
      <c r="H20" s="301"/>
      <c r="I20" s="47" t="s">
        <v>138</v>
      </c>
      <c r="J20" s="46" t="s">
        <v>139</v>
      </c>
      <c r="K20" s="33" t="s">
        <v>140</v>
      </c>
      <c r="L20" s="34" t="s">
        <v>141</v>
      </c>
      <c r="M20" s="33" t="s">
        <v>142</v>
      </c>
      <c r="N20" s="33" t="s">
        <v>143</v>
      </c>
      <c r="O20" s="36" t="s">
        <v>144</v>
      </c>
      <c r="P20" s="36" t="s">
        <v>145</v>
      </c>
      <c r="Q20" s="36" t="s">
        <v>146</v>
      </c>
      <c r="R20" s="36" t="s">
        <v>147</v>
      </c>
      <c r="S20" s="31"/>
      <c r="T20" s="36" t="s">
        <v>63</v>
      </c>
      <c r="U20" s="37">
        <v>5</v>
      </c>
      <c r="V20" s="38"/>
      <c r="W20" s="38"/>
      <c r="X20" s="38"/>
      <c r="Y20" s="38"/>
      <c r="Z20" s="38">
        <f t="shared" si="0"/>
        <v>0</v>
      </c>
      <c r="AA20" s="42">
        <v>15000000000</v>
      </c>
      <c r="AB20" s="39"/>
      <c r="AC20" s="39"/>
      <c r="AD20" s="39"/>
      <c r="AE20" s="39"/>
      <c r="AF20" s="39">
        <f t="shared" si="2"/>
        <v>15000000000</v>
      </c>
      <c r="AG20" s="42">
        <v>15000000000</v>
      </c>
      <c r="AH20" s="39"/>
      <c r="AI20" s="39"/>
      <c r="AJ20" s="39"/>
      <c r="AK20" s="39"/>
      <c r="AL20" s="39">
        <f t="shared" si="4"/>
        <v>15000000000</v>
      </c>
      <c r="AM20" s="42">
        <v>15000000000</v>
      </c>
      <c r="AN20" s="39"/>
      <c r="AO20" s="39"/>
      <c r="AP20" s="39"/>
      <c r="AQ20" s="39"/>
      <c r="AR20" s="39">
        <f t="shared" si="3"/>
        <v>15000000000</v>
      </c>
      <c r="AS20" s="49">
        <f>+AR20+AL20+AF20</f>
        <v>45000000000</v>
      </c>
      <c r="AT20" s="45">
        <f t="shared" si="1"/>
        <v>45000000000</v>
      </c>
      <c r="AU20" s="45">
        <f t="shared" si="1"/>
        <v>0</v>
      </c>
      <c r="AV20" s="45">
        <f t="shared" si="1"/>
        <v>0</v>
      </c>
      <c r="AW20" s="45">
        <f t="shared" si="1"/>
        <v>0</v>
      </c>
      <c r="AX20" s="45">
        <f t="shared" si="1"/>
        <v>0</v>
      </c>
      <c r="AY20" s="49">
        <f t="shared" si="1"/>
        <v>45000000000</v>
      </c>
    </row>
    <row r="21" spans="1:51" ht="83.25" customHeight="1" x14ac:dyDescent="0.2">
      <c r="A21" s="40">
        <v>15</v>
      </c>
      <c r="B21" s="30" t="s">
        <v>82</v>
      </c>
      <c r="C21" s="245"/>
      <c r="D21" s="252"/>
      <c r="E21" s="245"/>
      <c r="F21" s="255"/>
      <c r="G21" s="284"/>
      <c r="H21" s="301"/>
      <c r="I21" s="47" t="s">
        <v>148</v>
      </c>
      <c r="J21" s="46" t="s">
        <v>149</v>
      </c>
      <c r="K21" s="33" t="s">
        <v>140</v>
      </c>
      <c r="L21" s="34" t="s">
        <v>141</v>
      </c>
      <c r="M21" s="33" t="s">
        <v>142</v>
      </c>
      <c r="N21" s="33" t="s">
        <v>150</v>
      </c>
      <c r="O21" s="36" t="s">
        <v>151</v>
      </c>
      <c r="P21" s="36" t="s">
        <v>152</v>
      </c>
      <c r="Q21" s="36" t="s">
        <v>153</v>
      </c>
      <c r="R21" s="36" t="s">
        <v>154</v>
      </c>
      <c r="S21" s="31"/>
      <c r="T21" s="36" t="s">
        <v>63</v>
      </c>
      <c r="U21" s="37">
        <v>4</v>
      </c>
      <c r="V21" s="38"/>
      <c r="W21" s="38"/>
      <c r="X21" s="38"/>
      <c r="Y21" s="38"/>
      <c r="Z21" s="38">
        <f t="shared" si="0"/>
        <v>0</v>
      </c>
      <c r="AA21" s="42">
        <v>5000000000</v>
      </c>
      <c r="AB21" s="39"/>
      <c r="AC21" s="39"/>
      <c r="AD21" s="39"/>
      <c r="AE21" s="39"/>
      <c r="AF21" s="39">
        <f t="shared" si="2"/>
        <v>5000000000</v>
      </c>
      <c r="AG21" s="42">
        <v>5000000000</v>
      </c>
      <c r="AH21" s="39"/>
      <c r="AI21" s="39"/>
      <c r="AJ21" s="39"/>
      <c r="AK21" s="39"/>
      <c r="AL21" s="39">
        <f t="shared" si="4"/>
        <v>5000000000</v>
      </c>
      <c r="AM21" s="42">
        <v>5000000000</v>
      </c>
      <c r="AN21" s="39"/>
      <c r="AO21" s="39"/>
      <c r="AP21" s="39"/>
      <c r="AQ21" s="39"/>
      <c r="AR21" s="39">
        <f t="shared" si="3"/>
        <v>5000000000</v>
      </c>
      <c r="AS21" s="44">
        <f>+AR21+AL21+AF21</f>
        <v>15000000000</v>
      </c>
      <c r="AT21" s="45">
        <f t="shared" si="1"/>
        <v>15000000000</v>
      </c>
      <c r="AU21" s="45">
        <f t="shared" si="1"/>
        <v>0</v>
      </c>
      <c r="AV21" s="45">
        <f t="shared" si="1"/>
        <v>0</v>
      </c>
      <c r="AW21" s="45">
        <f t="shared" si="1"/>
        <v>0</v>
      </c>
      <c r="AX21" s="45">
        <f t="shared" si="1"/>
        <v>0</v>
      </c>
      <c r="AY21" s="44">
        <f t="shared" si="1"/>
        <v>15000000000</v>
      </c>
    </row>
    <row r="22" spans="1:51" ht="108" customHeight="1" x14ac:dyDescent="0.2">
      <c r="A22" s="40">
        <v>16</v>
      </c>
      <c r="B22" s="30" t="s">
        <v>82</v>
      </c>
      <c r="C22" s="246"/>
      <c r="D22" s="253"/>
      <c r="E22" s="246"/>
      <c r="F22" s="256"/>
      <c r="G22" s="284"/>
      <c r="H22" s="301"/>
      <c r="I22" s="47" t="s">
        <v>155</v>
      </c>
      <c r="J22" s="46" t="s">
        <v>156</v>
      </c>
      <c r="K22" s="33" t="s">
        <v>140</v>
      </c>
      <c r="L22" s="34" t="s">
        <v>141</v>
      </c>
      <c r="M22" s="33" t="s">
        <v>142</v>
      </c>
      <c r="N22" s="33" t="s">
        <v>157</v>
      </c>
      <c r="O22" s="36" t="s">
        <v>158</v>
      </c>
      <c r="P22" s="36" t="s">
        <v>159</v>
      </c>
      <c r="Q22" s="36" t="s">
        <v>160</v>
      </c>
      <c r="R22" s="36" t="s">
        <v>161</v>
      </c>
      <c r="S22" s="31"/>
      <c r="T22" s="36" t="s">
        <v>162</v>
      </c>
      <c r="U22" s="37">
        <v>5</v>
      </c>
      <c r="V22" s="38"/>
      <c r="W22" s="38"/>
      <c r="X22" s="38"/>
      <c r="Y22" s="38"/>
      <c r="Z22" s="38">
        <f t="shared" si="0"/>
        <v>0</v>
      </c>
      <c r="AA22" s="42">
        <v>500000000</v>
      </c>
      <c r="AB22" s="39"/>
      <c r="AC22" s="39"/>
      <c r="AD22" s="39"/>
      <c r="AE22" s="39"/>
      <c r="AF22" s="39">
        <f t="shared" si="2"/>
        <v>500000000</v>
      </c>
      <c r="AG22" s="42">
        <v>500000000</v>
      </c>
      <c r="AH22" s="39"/>
      <c r="AI22" s="39"/>
      <c r="AJ22" s="39"/>
      <c r="AK22" s="39"/>
      <c r="AL22" s="39">
        <f t="shared" si="4"/>
        <v>500000000</v>
      </c>
      <c r="AM22" s="42">
        <v>500000000</v>
      </c>
      <c r="AN22" s="39"/>
      <c r="AO22" s="39"/>
      <c r="AP22" s="39"/>
      <c r="AQ22" s="39"/>
      <c r="AR22" s="39">
        <f t="shared" si="3"/>
        <v>500000000</v>
      </c>
      <c r="AS22" s="44">
        <f t="shared" ref="AS22:AS25" si="5">+AR22+AL22+AF22</f>
        <v>1500000000</v>
      </c>
      <c r="AT22" s="45">
        <f t="shared" si="1"/>
        <v>1500000000</v>
      </c>
      <c r="AU22" s="45">
        <f t="shared" si="1"/>
        <v>0</v>
      </c>
      <c r="AV22" s="45">
        <f t="shared" si="1"/>
        <v>0</v>
      </c>
      <c r="AW22" s="45">
        <f t="shared" si="1"/>
        <v>0</v>
      </c>
      <c r="AX22" s="45">
        <f t="shared" si="1"/>
        <v>0</v>
      </c>
      <c r="AY22" s="44">
        <f t="shared" si="1"/>
        <v>1500000000</v>
      </c>
    </row>
    <row r="23" spans="1:51" ht="68.25" customHeight="1" x14ac:dyDescent="0.2">
      <c r="A23" s="40">
        <v>17</v>
      </c>
      <c r="B23" s="30" t="s">
        <v>82</v>
      </c>
      <c r="C23" s="30" t="s">
        <v>543</v>
      </c>
      <c r="D23" s="136">
        <v>102286</v>
      </c>
      <c r="E23" s="40" t="s">
        <v>63</v>
      </c>
      <c r="F23" s="136">
        <v>116000</v>
      </c>
      <c r="G23" s="284"/>
      <c r="H23" s="301"/>
      <c r="I23" s="47" t="s">
        <v>163</v>
      </c>
      <c r="J23" s="46" t="s">
        <v>164</v>
      </c>
      <c r="K23" s="33" t="s">
        <v>165</v>
      </c>
      <c r="L23" s="34" t="s">
        <v>141</v>
      </c>
      <c r="M23" s="33" t="s">
        <v>142</v>
      </c>
      <c r="N23" s="33" t="s">
        <v>166</v>
      </c>
      <c r="O23" s="36" t="s">
        <v>167</v>
      </c>
      <c r="P23" s="36" t="s">
        <v>168</v>
      </c>
      <c r="Q23" s="36" t="s">
        <v>169</v>
      </c>
      <c r="R23" s="36" t="s">
        <v>170</v>
      </c>
      <c r="S23" s="31"/>
      <c r="T23" s="36" t="s">
        <v>171</v>
      </c>
      <c r="U23" s="135">
        <v>20880000</v>
      </c>
      <c r="V23" s="38"/>
      <c r="W23" s="38"/>
      <c r="X23" s="38"/>
      <c r="Y23" s="38"/>
      <c r="Z23" s="38">
        <f t="shared" si="0"/>
        <v>0</v>
      </c>
      <c r="AA23" s="39"/>
      <c r="AB23" s="42">
        <v>35000000000</v>
      </c>
      <c r="AC23" s="39"/>
      <c r="AD23" s="39"/>
      <c r="AE23" s="39"/>
      <c r="AF23" s="39">
        <f t="shared" si="2"/>
        <v>35000000000</v>
      </c>
      <c r="AG23" s="39"/>
      <c r="AH23" s="42">
        <v>35000000000</v>
      </c>
      <c r="AI23" s="39"/>
      <c r="AJ23" s="39"/>
      <c r="AK23" s="39"/>
      <c r="AL23" s="39">
        <f t="shared" si="4"/>
        <v>35000000000</v>
      </c>
      <c r="AM23" s="39"/>
      <c r="AN23" s="42">
        <v>35000000000</v>
      </c>
      <c r="AO23" s="39"/>
      <c r="AP23" s="39"/>
      <c r="AQ23" s="39"/>
      <c r="AR23" s="39">
        <f t="shared" si="3"/>
        <v>35000000000</v>
      </c>
      <c r="AS23" s="44">
        <f t="shared" si="5"/>
        <v>105000000000</v>
      </c>
      <c r="AT23" s="45">
        <f t="shared" si="1"/>
        <v>0</v>
      </c>
      <c r="AU23" s="45">
        <f t="shared" si="1"/>
        <v>105000000000</v>
      </c>
      <c r="AV23" s="45">
        <f t="shared" si="1"/>
        <v>0</v>
      </c>
      <c r="AW23" s="45">
        <f t="shared" si="1"/>
        <v>0</v>
      </c>
      <c r="AX23" s="45">
        <f t="shared" si="1"/>
        <v>0</v>
      </c>
      <c r="AY23" s="44">
        <f t="shared" si="1"/>
        <v>105000000000</v>
      </c>
    </row>
    <row r="24" spans="1:51" ht="150.75" customHeight="1" x14ac:dyDescent="0.2">
      <c r="A24" s="40">
        <v>18</v>
      </c>
      <c r="B24" s="30" t="s">
        <v>82</v>
      </c>
      <c r="C24" s="137" t="s">
        <v>542</v>
      </c>
      <c r="D24" s="138">
        <v>4.2900000000000001E-2</v>
      </c>
      <c r="E24" s="137" t="s">
        <v>540</v>
      </c>
      <c r="F24" s="139">
        <v>0.03</v>
      </c>
      <c r="G24" s="284"/>
      <c r="H24" s="301"/>
      <c r="I24" s="47" t="s">
        <v>172</v>
      </c>
      <c r="J24" s="50"/>
      <c r="K24" s="33" t="s">
        <v>117</v>
      </c>
      <c r="L24" s="34" t="s">
        <v>141</v>
      </c>
      <c r="M24" s="33" t="s">
        <v>142</v>
      </c>
      <c r="N24" s="33" t="s">
        <v>173</v>
      </c>
      <c r="O24" s="36" t="s">
        <v>174</v>
      </c>
      <c r="P24" s="36" t="s">
        <v>175</v>
      </c>
      <c r="Q24" s="36" t="s">
        <v>176</v>
      </c>
      <c r="R24" s="36" t="s">
        <v>177</v>
      </c>
      <c r="S24" s="31"/>
      <c r="T24" s="36" t="s">
        <v>178</v>
      </c>
      <c r="U24" s="37">
        <v>1</v>
      </c>
      <c r="V24" s="38"/>
      <c r="W24" s="38"/>
      <c r="X24" s="38"/>
      <c r="Y24" s="38"/>
      <c r="Z24" s="38">
        <f t="shared" si="0"/>
        <v>0</v>
      </c>
      <c r="AA24" s="42">
        <v>500000000</v>
      </c>
      <c r="AB24" s="39"/>
      <c r="AC24" s="39"/>
      <c r="AD24" s="39"/>
      <c r="AE24" s="39"/>
      <c r="AF24" s="39">
        <f t="shared" si="2"/>
        <v>500000000</v>
      </c>
      <c r="AG24" s="39"/>
      <c r="AH24" s="39"/>
      <c r="AI24" s="39"/>
      <c r="AJ24" s="39"/>
      <c r="AK24" s="39"/>
      <c r="AL24" s="39">
        <f t="shared" si="4"/>
        <v>0</v>
      </c>
      <c r="AM24" s="39"/>
      <c r="AN24" s="39"/>
      <c r="AO24" s="39"/>
      <c r="AP24" s="39"/>
      <c r="AQ24" s="39"/>
      <c r="AR24" s="39">
        <f t="shared" si="3"/>
        <v>0</v>
      </c>
      <c r="AS24" s="44">
        <f t="shared" si="5"/>
        <v>500000000</v>
      </c>
      <c r="AT24" s="45">
        <f t="shared" si="1"/>
        <v>500000000</v>
      </c>
      <c r="AU24" s="45">
        <f t="shared" si="1"/>
        <v>0</v>
      </c>
      <c r="AV24" s="45">
        <f t="shared" si="1"/>
        <v>0</v>
      </c>
      <c r="AW24" s="45">
        <f t="shared" si="1"/>
        <v>0</v>
      </c>
      <c r="AX24" s="45">
        <f t="shared" si="1"/>
        <v>0</v>
      </c>
      <c r="AY24" s="44">
        <f t="shared" si="1"/>
        <v>500000000</v>
      </c>
    </row>
    <row r="25" spans="1:51" ht="45" customHeight="1" x14ac:dyDescent="0.2">
      <c r="A25" s="40">
        <v>19</v>
      </c>
      <c r="B25" s="30" t="s">
        <v>82</v>
      </c>
      <c r="C25" s="244" t="s">
        <v>544</v>
      </c>
      <c r="D25" s="247">
        <v>97.6</v>
      </c>
      <c r="E25" s="244" t="s">
        <v>545</v>
      </c>
      <c r="F25" s="247">
        <v>98</v>
      </c>
      <c r="G25" s="284" t="s">
        <v>179</v>
      </c>
      <c r="H25" s="307" t="s">
        <v>180</v>
      </c>
      <c r="I25" s="308" t="s">
        <v>181</v>
      </c>
      <c r="J25" s="51"/>
      <c r="K25" s="33" t="s">
        <v>182</v>
      </c>
      <c r="L25" s="34" t="s">
        <v>183</v>
      </c>
      <c r="M25" s="33" t="s">
        <v>184</v>
      </c>
      <c r="N25" s="33" t="s">
        <v>185</v>
      </c>
      <c r="O25" s="36" t="s">
        <v>186</v>
      </c>
      <c r="P25" s="36" t="s">
        <v>187</v>
      </c>
      <c r="Q25" s="36" t="s">
        <v>188</v>
      </c>
      <c r="R25" s="36" t="s">
        <v>187</v>
      </c>
      <c r="S25" s="31"/>
      <c r="T25" s="36" t="s">
        <v>189</v>
      </c>
      <c r="U25" s="37">
        <v>1</v>
      </c>
      <c r="V25" s="38"/>
      <c r="W25" s="38"/>
      <c r="X25" s="38"/>
      <c r="Y25" s="38"/>
      <c r="Z25" s="38">
        <f t="shared" si="0"/>
        <v>0</v>
      </c>
      <c r="AA25" s="287">
        <v>5000000000</v>
      </c>
      <c r="AB25" s="39"/>
      <c r="AC25" s="39"/>
      <c r="AD25" s="39"/>
      <c r="AE25" s="39"/>
      <c r="AF25" s="289">
        <f t="shared" si="2"/>
        <v>5000000000</v>
      </c>
      <c r="AG25" s="287">
        <v>5000000000</v>
      </c>
      <c r="AH25" s="39"/>
      <c r="AI25" s="39"/>
      <c r="AJ25" s="39"/>
      <c r="AK25" s="39"/>
      <c r="AL25" s="289">
        <f t="shared" si="4"/>
        <v>5000000000</v>
      </c>
      <c r="AM25" s="287">
        <v>5000000000</v>
      </c>
      <c r="AN25" s="39"/>
      <c r="AO25" s="39"/>
      <c r="AP25" s="39"/>
      <c r="AQ25" s="39"/>
      <c r="AR25" s="289">
        <f t="shared" si="3"/>
        <v>5000000000</v>
      </c>
      <c r="AS25" s="312">
        <f t="shared" si="5"/>
        <v>15000000000</v>
      </c>
      <c r="AT25" s="318">
        <f t="shared" si="1"/>
        <v>15000000000</v>
      </c>
      <c r="AU25" s="318">
        <f t="shared" si="1"/>
        <v>0</v>
      </c>
      <c r="AV25" s="45">
        <f t="shared" si="1"/>
        <v>0</v>
      </c>
      <c r="AW25" s="45">
        <f t="shared" si="1"/>
        <v>0</v>
      </c>
      <c r="AX25" s="45">
        <f t="shared" si="1"/>
        <v>0</v>
      </c>
      <c r="AY25" s="312">
        <f t="shared" si="1"/>
        <v>15000000000</v>
      </c>
    </row>
    <row r="26" spans="1:51" ht="45" customHeight="1" x14ac:dyDescent="0.2">
      <c r="A26" s="40">
        <v>20</v>
      </c>
      <c r="B26" s="30" t="s">
        <v>82</v>
      </c>
      <c r="C26" s="245"/>
      <c r="D26" s="249"/>
      <c r="E26" s="245"/>
      <c r="F26" s="249"/>
      <c r="G26" s="284"/>
      <c r="H26" s="307"/>
      <c r="I26" s="309"/>
      <c r="J26" s="51"/>
      <c r="K26" s="33" t="s">
        <v>182</v>
      </c>
      <c r="L26" s="34" t="s">
        <v>183</v>
      </c>
      <c r="M26" s="33" t="s">
        <v>184</v>
      </c>
      <c r="N26" s="315" t="s">
        <v>185</v>
      </c>
      <c r="O26" s="36" t="s">
        <v>190</v>
      </c>
      <c r="P26" s="36" t="s">
        <v>191</v>
      </c>
      <c r="Q26" s="36" t="s">
        <v>192</v>
      </c>
      <c r="R26" s="36" t="s">
        <v>191</v>
      </c>
      <c r="S26" s="31"/>
      <c r="T26" s="36" t="s">
        <v>189</v>
      </c>
      <c r="U26" s="37">
        <v>1</v>
      </c>
      <c r="V26" s="38"/>
      <c r="W26" s="38"/>
      <c r="X26" s="38"/>
      <c r="Y26" s="38"/>
      <c r="Z26" s="38">
        <f t="shared" si="0"/>
        <v>0</v>
      </c>
      <c r="AA26" s="302"/>
      <c r="AB26" s="39"/>
      <c r="AC26" s="39"/>
      <c r="AD26" s="39"/>
      <c r="AE26" s="39"/>
      <c r="AF26" s="306"/>
      <c r="AG26" s="302"/>
      <c r="AH26" s="39"/>
      <c r="AI26" s="39"/>
      <c r="AJ26" s="39"/>
      <c r="AK26" s="39"/>
      <c r="AL26" s="306"/>
      <c r="AM26" s="302"/>
      <c r="AN26" s="39"/>
      <c r="AO26" s="39"/>
      <c r="AP26" s="39"/>
      <c r="AQ26" s="39"/>
      <c r="AR26" s="306"/>
      <c r="AS26" s="313"/>
      <c r="AT26" s="319"/>
      <c r="AU26" s="319"/>
      <c r="AV26" s="45">
        <f t="shared" si="1"/>
        <v>0</v>
      </c>
      <c r="AW26" s="45">
        <f t="shared" si="1"/>
        <v>0</v>
      </c>
      <c r="AX26" s="45">
        <f t="shared" si="1"/>
        <v>0</v>
      </c>
      <c r="AY26" s="313"/>
    </row>
    <row r="27" spans="1:51" ht="45" customHeight="1" x14ac:dyDescent="0.2">
      <c r="A27" s="40">
        <v>21</v>
      </c>
      <c r="B27" s="30" t="s">
        <v>82</v>
      </c>
      <c r="C27" s="245"/>
      <c r="D27" s="249"/>
      <c r="E27" s="245"/>
      <c r="F27" s="249"/>
      <c r="G27" s="284"/>
      <c r="H27" s="307"/>
      <c r="I27" s="309"/>
      <c r="J27" s="51"/>
      <c r="K27" s="33" t="s">
        <v>182</v>
      </c>
      <c r="L27" s="34" t="s">
        <v>183</v>
      </c>
      <c r="M27" s="33" t="s">
        <v>184</v>
      </c>
      <c r="N27" s="316"/>
      <c r="O27" s="36" t="s">
        <v>193</v>
      </c>
      <c r="P27" s="36" t="s">
        <v>194</v>
      </c>
      <c r="Q27" s="36" t="s">
        <v>195</v>
      </c>
      <c r="R27" s="36" t="s">
        <v>194</v>
      </c>
      <c r="S27" s="31"/>
      <c r="T27" s="36" t="s">
        <v>189</v>
      </c>
      <c r="U27" s="37">
        <v>1</v>
      </c>
      <c r="V27" s="38"/>
      <c r="W27" s="38"/>
      <c r="X27" s="38"/>
      <c r="Y27" s="38"/>
      <c r="Z27" s="38">
        <f t="shared" si="0"/>
        <v>0</v>
      </c>
      <c r="AA27" s="302"/>
      <c r="AB27" s="39"/>
      <c r="AC27" s="39"/>
      <c r="AD27" s="39"/>
      <c r="AE27" s="39"/>
      <c r="AF27" s="306"/>
      <c r="AG27" s="302"/>
      <c r="AH27" s="39"/>
      <c r="AI27" s="39"/>
      <c r="AJ27" s="39"/>
      <c r="AK27" s="39"/>
      <c r="AL27" s="306"/>
      <c r="AM27" s="302"/>
      <c r="AN27" s="39"/>
      <c r="AO27" s="39"/>
      <c r="AP27" s="39"/>
      <c r="AQ27" s="39"/>
      <c r="AR27" s="306"/>
      <c r="AS27" s="313"/>
      <c r="AT27" s="319"/>
      <c r="AU27" s="319"/>
      <c r="AV27" s="45">
        <f t="shared" si="1"/>
        <v>0</v>
      </c>
      <c r="AW27" s="45">
        <f t="shared" si="1"/>
        <v>0</v>
      </c>
      <c r="AX27" s="45">
        <f t="shared" si="1"/>
        <v>0</v>
      </c>
      <c r="AY27" s="313"/>
    </row>
    <row r="28" spans="1:51" ht="45" customHeight="1" x14ac:dyDescent="0.2">
      <c r="A28" s="40">
        <v>22</v>
      </c>
      <c r="B28" s="30"/>
      <c r="C28" s="245"/>
      <c r="D28" s="249"/>
      <c r="E28" s="245"/>
      <c r="F28" s="249"/>
      <c r="G28" s="284"/>
      <c r="H28" s="307"/>
      <c r="I28" s="310"/>
      <c r="J28" s="51"/>
      <c r="K28" s="33" t="s">
        <v>182</v>
      </c>
      <c r="L28" s="34" t="s">
        <v>183</v>
      </c>
      <c r="M28" s="33" t="s">
        <v>184</v>
      </c>
      <c r="N28" s="316"/>
      <c r="O28" s="36" t="s">
        <v>196</v>
      </c>
      <c r="P28" s="36" t="s">
        <v>197</v>
      </c>
      <c r="Q28" s="36" t="s">
        <v>198</v>
      </c>
      <c r="R28" s="36" t="s">
        <v>197</v>
      </c>
      <c r="S28" s="31"/>
      <c r="T28" s="36" t="s">
        <v>189</v>
      </c>
      <c r="U28" s="37">
        <v>1</v>
      </c>
      <c r="V28" s="38"/>
      <c r="W28" s="38"/>
      <c r="X28" s="38"/>
      <c r="Y28" s="38"/>
      <c r="Z28" s="38">
        <f t="shared" si="0"/>
        <v>0</v>
      </c>
      <c r="AA28" s="288"/>
      <c r="AB28" s="39"/>
      <c r="AC28" s="39"/>
      <c r="AD28" s="39"/>
      <c r="AE28" s="39"/>
      <c r="AF28" s="290"/>
      <c r="AG28" s="288"/>
      <c r="AH28" s="39"/>
      <c r="AI28" s="39"/>
      <c r="AJ28" s="39"/>
      <c r="AK28" s="39"/>
      <c r="AL28" s="290"/>
      <c r="AM28" s="288"/>
      <c r="AN28" s="39"/>
      <c r="AO28" s="39"/>
      <c r="AP28" s="39"/>
      <c r="AQ28" s="39"/>
      <c r="AR28" s="290"/>
      <c r="AS28" s="314"/>
      <c r="AT28" s="320"/>
      <c r="AU28" s="320"/>
      <c r="AV28" s="45">
        <f t="shared" si="1"/>
        <v>0</v>
      </c>
      <c r="AW28" s="45">
        <f t="shared" si="1"/>
        <v>0</v>
      </c>
      <c r="AX28" s="45">
        <f t="shared" si="1"/>
        <v>0</v>
      </c>
      <c r="AY28" s="314"/>
    </row>
    <row r="29" spans="1:51" ht="72" customHeight="1" x14ac:dyDescent="0.2">
      <c r="A29" s="40">
        <v>23</v>
      </c>
      <c r="B29" s="30"/>
      <c r="C29" s="245"/>
      <c r="D29" s="249"/>
      <c r="E29" s="245"/>
      <c r="F29" s="249"/>
      <c r="G29" s="284"/>
      <c r="H29" s="307"/>
      <c r="I29" s="52" t="s">
        <v>199</v>
      </c>
      <c r="J29" s="46" t="s">
        <v>200</v>
      </c>
      <c r="K29" s="33" t="s">
        <v>182</v>
      </c>
      <c r="L29" s="34" t="s">
        <v>183</v>
      </c>
      <c r="M29" s="33" t="s">
        <v>184</v>
      </c>
      <c r="N29" s="316"/>
      <c r="O29" s="53" t="s">
        <v>201</v>
      </c>
      <c r="P29" s="53" t="s">
        <v>202</v>
      </c>
      <c r="Q29" s="53" t="s">
        <v>203</v>
      </c>
      <c r="R29" s="53" t="s">
        <v>204</v>
      </c>
      <c r="S29" s="31"/>
      <c r="T29" s="53" t="s">
        <v>205</v>
      </c>
      <c r="U29" s="37">
        <v>15</v>
      </c>
      <c r="V29" s="38"/>
      <c r="W29" s="38"/>
      <c r="X29" s="38"/>
      <c r="Y29" s="38"/>
      <c r="Z29" s="38">
        <f t="shared" si="0"/>
        <v>0</v>
      </c>
      <c r="AA29" s="42">
        <v>1000000000</v>
      </c>
      <c r="AB29" s="39"/>
      <c r="AC29" s="39"/>
      <c r="AD29" s="39"/>
      <c r="AE29" s="39"/>
      <c r="AF29" s="39">
        <f t="shared" si="2"/>
        <v>1000000000</v>
      </c>
      <c r="AG29" s="42">
        <v>1000000000</v>
      </c>
      <c r="AH29" s="39"/>
      <c r="AI29" s="39"/>
      <c r="AJ29" s="39"/>
      <c r="AK29" s="130">
        <v>1000000000</v>
      </c>
      <c r="AL29" s="39">
        <f t="shared" si="4"/>
        <v>2000000000</v>
      </c>
      <c r="AM29" s="39"/>
      <c r="AN29" s="39"/>
      <c r="AO29" s="39"/>
      <c r="AP29" s="39"/>
      <c r="AQ29" s="39"/>
      <c r="AR29" s="39">
        <f t="shared" si="3"/>
        <v>0</v>
      </c>
      <c r="AS29" s="48">
        <f t="shared" ref="AS29:AS35" si="6">+AR29+AL29+AF29</f>
        <v>3000000000</v>
      </c>
      <c r="AT29" s="45">
        <f t="shared" si="1"/>
        <v>2000000000</v>
      </c>
      <c r="AU29" s="45">
        <f t="shared" si="1"/>
        <v>0</v>
      </c>
      <c r="AV29" s="45">
        <f t="shared" si="1"/>
        <v>0</v>
      </c>
      <c r="AW29" s="45">
        <f t="shared" si="1"/>
        <v>0</v>
      </c>
      <c r="AX29" s="45">
        <f t="shared" si="1"/>
        <v>1000000000</v>
      </c>
      <c r="AY29" s="48">
        <f t="shared" si="1"/>
        <v>3000000000</v>
      </c>
    </row>
    <row r="30" spans="1:51" ht="96.75" customHeight="1" x14ac:dyDescent="0.2">
      <c r="A30" s="40">
        <v>24</v>
      </c>
      <c r="B30" s="30" t="s">
        <v>82</v>
      </c>
      <c r="C30" s="246"/>
      <c r="D30" s="248"/>
      <c r="E30" s="246"/>
      <c r="F30" s="248"/>
      <c r="G30" s="284"/>
      <c r="H30" s="307"/>
      <c r="I30" s="52" t="s">
        <v>206</v>
      </c>
      <c r="J30" s="51"/>
      <c r="K30" s="33" t="s">
        <v>182</v>
      </c>
      <c r="L30" s="34" t="s">
        <v>183</v>
      </c>
      <c r="M30" s="33" t="s">
        <v>184</v>
      </c>
      <c r="N30" s="317"/>
      <c r="O30" s="54" t="s">
        <v>207</v>
      </c>
      <c r="P30" s="54" t="s">
        <v>101</v>
      </c>
      <c r="Q30" s="54" t="s">
        <v>208</v>
      </c>
      <c r="R30" s="54" t="s">
        <v>62</v>
      </c>
      <c r="S30" s="31"/>
      <c r="T30" s="54" t="s">
        <v>209</v>
      </c>
      <c r="U30" s="37">
        <v>2</v>
      </c>
      <c r="V30" s="38"/>
      <c r="W30" s="38"/>
      <c r="X30" s="38"/>
      <c r="Y30" s="38"/>
      <c r="Z30" s="38">
        <f t="shared" si="0"/>
        <v>0</v>
      </c>
      <c r="AA30" s="42">
        <v>300000000</v>
      </c>
      <c r="AB30" s="39"/>
      <c r="AC30" s="39"/>
      <c r="AD30" s="39"/>
      <c r="AE30" s="39"/>
      <c r="AF30" s="39">
        <f t="shared" si="2"/>
        <v>300000000</v>
      </c>
      <c r="AG30" s="42">
        <v>300000000</v>
      </c>
      <c r="AH30" s="39"/>
      <c r="AI30" s="39"/>
      <c r="AJ30" s="39"/>
      <c r="AK30" s="39"/>
      <c r="AL30" s="39">
        <f t="shared" si="4"/>
        <v>300000000</v>
      </c>
      <c r="AM30" s="42">
        <v>300000000</v>
      </c>
      <c r="AN30" s="39"/>
      <c r="AO30" s="39"/>
      <c r="AP30" s="39"/>
      <c r="AQ30" s="39"/>
      <c r="AR30" s="39">
        <f t="shared" si="3"/>
        <v>300000000</v>
      </c>
      <c r="AS30" s="48">
        <f t="shared" si="6"/>
        <v>900000000</v>
      </c>
      <c r="AT30" s="45">
        <f t="shared" si="1"/>
        <v>900000000</v>
      </c>
      <c r="AU30" s="45">
        <f t="shared" si="1"/>
        <v>0</v>
      </c>
      <c r="AV30" s="45">
        <f t="shared" si="1"/>
        <v>0</v>
      </c>
      <c r="AW30" s="45">
        <f t="shared" si="1"/>
        <v>0</v>
      </c>
      <c r="AX30" s="45">
        <f t="shared" si="1"/>
        <v>0</v>
      </c>
      <c r="AY30" s="48">
        <f t="shared" si="1"/>
        <v>900000000</v>
      </c>
    </row>
    <row r="31" spans="1:51" ht="78.75" customHeight="1" x14ac:dyDescent="0.2">
      <c r="A31" s="40">
        <v>25</v>
      </c>
      <c r="B31" s="30" t="s">
        <v>210</v>
      </c>
      <c r="C31" s="244" t="s">
        <v>546</v>
      </c>
      <c r="D31" s="244">
        <v>81.3</v>
      </c>
      <c r="E31" s="244" t="s">
        <v>540</v>
      </c>
      <c r="F31" s="244">
        <v>83</v>
      </c>
      <c r="G31" s="336" t="s">
        <v>211</v>
      </c>
      <c r="H31" s="301" t="s">
        <v>212</v>
      </c>
      <c r="I31" s="294" t="s">
        <v>213</v>
      </c>
      <c r="J31" s="325" t="s">
        <v>214</v>
      </c>
      <c r="K31" s="315" t="s">
        <v>215</v>
      </c>
      <c r="L31" s="34" t="s">
        <v>216</v>
      </c>
      <c r="M31" s="33" t="s">
        <v>217</v>
      </c>
      <c r="N31" s="326" t="s">
        <v>218</v>
      </c>
      <c r="O31" s="36" t="s">
        <v>219</v>
      </c>
      <c r="P31" s="36" t="s">
        <v>220</v>
      </c>
      <c r="Q31" s="36" t="s">
        <v>221</v>
      </c>
      <c r="R31" s="36" t="s">
        <v>220</v>
      </c>
      <c r="S31" s="31"/>
      <c r="T31" s="36" t="s">
        <v>222</v>
      </c>
      <c r="U31" s="135">
        <v>161</v>
      </c>
      <c r="V31" s="38"/>
      <c r="W31" s="38"/>
      <c r="X31" s="38"/>
      <c r="Y31" s="38"/>
      <c r="Z31" s="38">
        <f t="shared" si="0"/>
        <v>0</v>
      </c>
      <c r="AA31" s="287">
        <v>500000000</v>
      </c>
      <c r="AB31" s="39"/>
      <c r="AC31" s="39"/>
      <c r="AD31" s="39"/>
      <c r="AE31" s="321">
        <v>1000000000</v>
      </c>
      <c r="AF31" s="323">
        <f t="shared" si="2"/>
        <v>1500000000</v>
      </c>
      <c r="AG31" s="287">
        <v>500000000</v>
      </c>
      <c r="AH31" s="39"/>
      <c r="AI31" s="39"/>
      <c r="AJ31" s="39"/>
      <c r="AK31" s="39"/>
      <c r="AL31" s="321">
        <v>1000000000</v>
      </c>
      <c r="AM31" s="287">
        <v>1000000000</v>
      </c>
      <c r="AN31" s="39"/>
      <c r="AO31" s="39"/>
      <c r="AP31" s="39"/>
      <c r="AQ31" s="39"/>
      <c r="AR31" s="289">
        <f t="shared" si="3"/>
        <v>1000000000</v>
      </c>
      <c r="AS31" s="298">
        <f t="shared" si="6"/>
        <v>3500000000</v>
      </c>
      <c r="AT31" s="318">
        <f t="shared" si="1"/>
        <v>2000000000</v>
      </c>
      <c r="AU31" s="45">
        <f t="shared" si="1"/>
        <v>0</v>
      </c>
      <c r="AV31" s="45">
        <f t="shared" si="1"/>
        <v>0</v>
      </c>
      <c r="AW31" s="45">
        <f t="shared" si="1"/>
        <v>0</v>
      </c>
      <c r="AX31" s="45">
        <f t="shared" si="1"/>
        <v>1000000000</v>
      </c>
      <c r="AY31" s="298">
        <f t="shared" si="1"/>
        <v>3500000000</v>
      </c>
    </row>
    <row r="32" spans="1:51" ht="103.5" customHeight="1" x14ac:dyDescent="0.2">
      <c r="A32" s="40">
        <v>26</v>
      </c>
      <c r="B32" s="30" t="s">
        <v>210</v>
      </c>
      <c r="C32" s="245"/>
      <c r="D32" s="245"/>
      <c r="E32" s="245"/>
      <c r="F32" s="245"/>
      <c r="G32" s="336"/>
      <c r="H32" s="301"/>
      <c r="I32" s="294"/>
      <c r="J32" s="325"/>
      <c r="K32" s="317"/>
      <c r="L32" s="34" t="s">
        <v>216</v>
      </c>
      <c r="M32" s="33" t="s">
        <v>217</v>
      </c>
      <c r="N32" s="327"/>
      <c r="O32" s="36" t="s">
        <v>223</v>
      </c>
      <c r="P32" s="36" t="s">
        <v>224</v>
      </c>
      <c r="Q32" s="36" t="s">
        <v>225</v>
      </c>
      <c r="R32" s="36" t="s">
        <v>224</v>
      </c>
      <c r="S32" s="31"/>
      <c r="T32" s="36" t="s">
        <v>226</v>
      </c>
      <c r="U32" s="37">
        <v>176.5</v>
      </c>
      <c r="V32" s="38"/>
      <c r="W32" s="38"/>
      <c r="X32" s="38"/>
      <c r="Y32" s="38"/>
      <c r="Z32" s="38">
        <f t="shared" si="0"/>
        <v>0</v>
      </c>
      <c r="AA32" s="288"/>
      <c r="AB32" s="39"/>
      <c r="AC32" s="39"/>
      <c r="AD32" s="39"/>
      <c r="AE32" s="322"/>
      <c r="AF32" s="324"/>
      <c r="AG32" s="288"/>
      <c r="AH32" s="39"/>
      <c r="AI32" s="39"/>
      <c r="AJ32" s="39"/>
      <c r="AK32" s="39"/>
      <c r="AL32" s="322"/>
      <c r="AM32" s="288"/>
      <c r="AN32" s="39"/>
      <c r="AO32" s="39"/>
      <c r="AP32" s="39"/>
      <c r="AQ32" s="39"/>
      <c r="AR32" s="290"/>
      <c r="AS32" s="299"/>
      <c r="AT32" s="320"/>
      <c r="AU32" s="45">
        <f t="shared" si="1"/>
        <v>0</v>
      </c>
      <c r="AV32" s="45">
        <f t="shared" si="1"/>
        <v>0</v>
      </c>
      <c r="AW32" s="45">
        <f t="shared" si="1"/>
        <v>0</v>
      </c>
      <c r="AX32" s="45">
        <f t="shared" si="1"/>
        <v>0</v>
      </c>
      <c r="AY32" s="299"/>
    </row>
    <row r="33" spans="1:51" ht="106.5" customHeight="1" x14ac:dyDescent="0.2">
      <c r="A33" s="40">
        <v>27</v>
      </c>
      <c r="B33" s="30" t="s">
        <v>210</v>
      </c>
      <c r="C33" s="245"/>
      <c r="D33" s="245"/>
      <c r="E33" s="245"/>
      <c r="F33" s="245"/>
      <c r="G33" s="336"/>
      <c r="H33" s="301"/>
      <c r="I33" s="294" t="s">
        <v>227</v>
      </c>
      <c r="J33" s="325" t="s">
        <v>228</v>
      </c>
      <c r="K33" s="315" t="s">
        <v>229</v>
      </c>
      <c r="L33" s="34" t="s">
        <v>216</v>
      </c>
      <c r="M33" s="33" t="s">
        <v>217</v>
      </c>
      <c r="N33" s="326" t="s">
        <v>230</v>
      </c>
      <c r="O33" s="36" t="s">
        <v>231</v>
      </c>
      <c r="P33" s="36" t="s">
        <v>232</v>
      </c>
      <c r="Q33" s="36" t="s">
        <v>233</v>
      </c>
      <c r="R33" s="36" t="s">
        <v>234</v>
      </c>
      <c r="S33" s="31"/>
      <c r="T33" s="36" t="s">
        <v>235</v>
      </c>
      <c r="U33" s="37">
        <v>547</v>
      </c>
      <c r="V33" s="38"/>
      <c r="W33" s="38"/>
      <c r="X33" s="38"/>
      <c r="Y33" s="38"/>
      <c r="Z33" s="38">
        <f t="shared" si="0"/>
        <v>0</v>
      </c>
      <c r="AA33" s="287">
        <v>500000000</v>
      </c>
      <c r="AB33" s="39"/>
      <c r="AC33" s="39"/>
      <c r="AD33" s="39"/>
      <c r="AE33" s="321">
        <v>1000000000</v>
      </c>
      <c r="AF33" s="289">
        <f t="shared" si="2"/>
        <v>1500000000</v>
      </c>
      <c r="AG33" s="287">
        <v>500000000</v>
      </c>
      <c r="AH33" s="39"/>
      <c r="AI33" s="39"/>
      <c r="AJ33" s="39"/>
      <c r="AK33" s="39"/>
      <c r="AL33" s="321">
        <v>1000000000</v>
      </c>
      <c r="AM33" s="287">
        <v>1000000000</v>
      </c>
      <c r="AN33" s="39"/>
      <c r="AO33" s="39"/>
      <c r="AP33" s="39"/>
      <c r="AQ33" s="39"/>
      <c r="AR33" s="289">
        <f t="shared" si="3"/>
        <v>1000000000</v>
      </c>
      <c r="AS33" s="298">
        <f t="shared" si="6"/>
        <v>3500000000</v>
      </c>
      <c r="AT33" s="318">
        <f>+AA33+AG33+AM33</f>
        <v>2000000000</v>
      </c>
      <c r="AU33" s="318">
        <f t="shared" ref="AT33:AY83" si="7">+AB33+AH33+AN33</f>
        <v>0</v>
      </c>
      <c r="AV33" s="45">
        <f t="shared" si="7"/>
        <v>0</v>
      </c>
      <c r="AW33" s="45">
        <f t="shared" si="7"/>
        <v>0</v>
      </c>
      <c r="AX33" s="45">
        <f t="shared" si="7"/>
        <v>1000000000</v>
      </c>
      <c r="AY33" s="298">
        <f t="shared" si="7"/>
        <v>3500000000</v>
      </c>
    </row>
    <row r="34" spans="1:51" ht="99.75" customHeight="1" x14ac:dyDescent="0.2">
      <c r="A34" s="40">
        <v>28</v>
      </c>
      <c r="B34" s="30" t="s">
        <v>210</v>
      </c>
      <c r="C34" s="246"/>
      <c r="D34" s="246"/>
      <c r="E34" s="246"/>
      <c r="F34" s="246"/>
      <c r="G34" s="336"/>
      <c r="H34" s="301"/>
      <c r="I34" s="294"/>
      <c r="J34" s="325"/>
      <c r="K34" s="317"/>
      <c r="L34" s="34" t="s">
        <v>216</v>
      </c>
      <c r="M34" s="33" t="s">
        <v>217</v>
      </c>
      <c r="N34" s="327"/>
      <c r="O34" s="36" t="s">
        <v>236</v>
      </c>
      <c r="P34" s="36" t="s">
        <v>237</v>
      </c>
      <c r="Q34" s="36" t="s">
        <v>238</v>
      </c>
      <c r="R34" s="36" t="s">
        <v>239</v>
      </c>
      <c r="S34" s="31"/>
      <c r="T34" s="36" t="s">
        <v>240</v>
      </c>
      <c r="U34" s="37">
        <v>547</v>
      </c>
      <c r="V34" s="38"/>
      <c r="W34" s="38"/>
      <c r="X34" s="38"/>
      <c r="Y34" s="38"/>
      <c r="Z34" s="38">
        <f t="shared" si="0"/>
        <v>0</v>
      </c>
      <c r="AA34" s="288"/>
      <c r="AB34" s="39"/>
      <c r="AC34" s="39"/>
      <c r="AD34" s="39"/>
      <c r="AE34" s="322"/>
      <c r="AF34" s="290"/>
      <c r="AG34" s="288"/>
      <c r="AH34" s="39"/>
      <c r="AI34" s="39"/>
      <c r="AJ34" s="39"/>
      <c r="AK34" s="39"/>
      <c r="AL34" s="322"/>
      <c r="AM34" s="288"/>
      <c r="AN34" s="39"/>
      <c r="AO34" s="39"/>
      <c r="AP34" s="39"/>
      <c r="AQ34" s="39"/>
      <c r="AR34" s="290"/>
      <c r="AS34" s="299"/>
      <c r="AT34" s="320"/>
      <c r="AU34" s="320"/>
      <c r="AV34" s="45">
        <f t="shared" si="7"/>
        <v>0</v>
      </c>
      <c r="AW34" s="45">
        <f t="shared" si="7"/>
        <v>0</v>
      </c>
      <c r="AX34" s="45">
        <f t="shared" si="7"/>
        <v>0</v>
      </c>
      <c r="AY34" s="299"/>
    </row>
    <row r="35" spans="1:51" ht="60.6" customHeight="1" x14ac:dyDescent="0.2">
      <c r="A35" s="40">
        <v>29</v>
      </c>
      <c r="B35" s="30" t="s">
        <v>210</v>
      </c>
      <c r="C35" s="244" t="s">
        <v>547</v>
      </c>
      <c r="D35" s="244" t="s">
        <v>548</v>
      </c>
      <c r="E35" s="244" t="s">
        <v>549</v>
      </c>
      <c r="F35" s="244" t="s">
        <v>550</v>
      </c>
      <c r="G35" s="328" t="s">
        <v>241</v>
      </c>
      <c r="H35" s="331" t="s">
        <v>242</v>
      </c>
      <c r="I35" s="294" t="s">
        <v>243</v>
      </c>
      <c r="J35" s="55" t="s">
        <v>244</v>
      </c>
      <c r="K35" s="315" t="s">
        <v>245</v>
      </c>
      <c r="L35" s="34" t="s">
        <v>246</v>
      </c>
      <c r="M35" s="33" t="s">
        <v>247</v>
      </c>
      <c r="N35" s="244" t="s">
        <v>248</v>
      </c>
      <c r="O35" s="36" t="s">
        <v>249</v>
      </c>
      <c r="P35" s="36" t="s">
        <v>250</v>
      </c>
      <c r="Q35" s="36" t="s">
        <v>251</v>
      </c>
      <c r="R35" s="36" t="s">
        <v>252</v>
      </c>
      <c r="S35" s="31"/>
      <c r="T35" s="36" t="s">
        <v>253</v>
      </c>
      <c r="U35" s="56">
        <v>3404</v>
      </c>
      <c r="V35" s="38"/>
      <c r="W35" s="38"/>
      <c r="X35" s="38"/>
      <c r="Y35" s="38"/>
      <c r="Z35" s="38">
        <f t="shared" si="0"/>
        <v>0</v>
      </c>
      <c r="AA35" s="321">
        <v>10000000000</v>
      </c>
      <c r="AB35" s="287"/>
      <c r="AC35" s="39"/>
      <c r="AD35" s="39"/>
      <c r="AE35" s="323">
        <v>10000000000</v>
      </c>
      <c r="AF35" s="289">
        <f t="shared" si="2"/>
        <v>20000000000</v>
      </c>
      <c r="AG35" s="321">
        <v>10000000000</v>
      </c>
      <c r="AH35" s="287"/>
      <c r="AI35" s="39"/>
      <c r="AJ35" s="39"/>
      <c r="AK35" s="323">
        <v>10000000000</v>
      </c>
      <c r="AL35" s="289">
        <f t="shared" ref="AL35" si="8">SUM(AG35:AK35)</f>
        <v>20000000000</v>
      </c>
      <c r="AM35" s="39"/>
      <c r="AN35" s="287"/>
      <c r="AO35" s="39"/>
      <c r="AP35" s="39"/>
      <c r="AQ35" s="321">
        <v>9000000000</v>
      </c>
      <c r="AR35" s="289">
        <f t="shared" ref="AR35" si="9">SUM(AM35:AQ35)</f>
        <v>9000000000</v>
      </c>
      <c r="AS35" s="312">
        <f t="shared" si="6"/>
        <v>49000000000</v>
      </c>
      <c r="AT35" s="45">
        <f t="shared" ref="AT35:AY85" si="10">+AA35+AG35+AM35</f>
        <v>20000000000</v>
      </c>
      <c r="AU35" s="318">
        <f t="shared" si="7"/>
        <v>0</v>
      </c>
      <c r="AV35" s="45">
        <f t="shared" si="7"/>
        <v>0</v>
      </c>
      <c r="AW35" s="45">
        <f t="shared" si="7"/>
        <v>0</v>
      </c>
      <c r="AX35" s="45">
        <f t="shared" si="7"/>
        <v>29000000000</v>
      </c>
      <c r="AY35" s="312">
        <f t="shared" si="7"/>
        <v>49000000000</v>
      </c>
    </row>
    <row r="36" spans="1:51" ht="111" customHeight="1" x14ac:dyDescent="0.2">
      <c r="A36" s="40">
        <v>30</v>
      </c>
      <c r="B36" s="30" t="s">
        <v>210</v>
      </c>
      <c r="C36" s="245"/>
      <c r="D36" s="245"/>
      <c r="E36" s="245"/>
      <c r="F36" s="245"/>
      <c r="G36" s="329"/>
      <c r="H36" s="332"/>
      <c r="I36" s="294"/>
      <c r="J36" s="55" t="s">
        <v>254</v>
      </c>
      <c r="K36" s="316"/>
      <c r="L36" s="34" t="s">
        <v>246</v>
      </c>
      <c r="M36" s="33" t="s">
        <v>247</v>
      </c>
      <c r="N36" s="245"/>
      <c r="O36" s="36" t="s">
        <v>255</v>
      </c>
      <c r="P36" s="36" t="s">
        <v>256</v>
      </c>
      <c r="Q36" s="36" t="s">
        <v>257</v>
      </c>
      <c r="R36" s="36" t="s">
        <v>258</v>
      </c>
      <c r="S36" s="31"/>
      <c r="T36" s="36" t="s">
        <v>259</v>
      </c>
      <c r="U36" s="56">
        <v>1485</v>
      </c>
      <c r="V36" s="38"/>
      <c r="W36" s="38"/>
      <c r="X36" s="38"/>
      <c r="Y36" s="38"/>
      <c r="Z36" s="38">
        <f t="shared" si="0"/>
        <v>0</v>
      </c>
      <c r="AA36" s="334"/>
      <c r="AB36" s="302"/>
      <c r="AC36" s="39"/>
      <c r="AD36" s="39"/>
      <c r="AE36" s="335"/>
      <c r="AF36" s="306"/>
      <c r="AG36" s="334"/>
      <c r="AH36" s="302"/>
      <c r="AI36" s="39"/>
      <c r="AJ36" s="39"/>
      <c r="AK36" s="335"/>
      <c r="AL36" s="306"/>
      <c r="AM36" s="39"/>
      <c r="AN36" s="302"/>
      <c r="AO36" s="39"/>
      <c r="AP36" s="39"/>
      <c r="AQ36" s="334"/>
      <c r="AR36" s="306"/>
      <c r="AS36" s="313"/>
      <c r="AT36" s="45">
        <f t="shared" si="10"/>
        <v>0</v>
      </c>
      <c r="AU36" s="319"/>
      <c r="AV36" s="45">
        <f t="shared" si="7"/>
        <v>0</v>
      </c>
      <c r="AW36" s="45">
        <f t="shared" si="7"/>
        <v>0</v>
      </c>
      <c r="AX36" s="45">
        <f t="shared" si="7"/>
        <v>0</v>
      </c>
      <c r="AY36" s="313"/>
    </row>
    <row r="37" spans="1:51" ht="134.25" customHeight="1" x14ac:dyDescent="0.2">
      <c r="A37" s="40">
        <v>31</v>
      </c>
      <c r="B37" s="30" t="s">
        <v>210</v>
      </c>
      <c r="C37" s="245"/>
      <c r="D37" s="245"/>
      <c r="E37" s="245"/>
      <c r="F37" s="245"/>
      <c r="G37" s="329"/>
      <c r="H37" s="332"/>
      <c r="I37" s="294"/>
      <c r="J37" s="55" t="s">
        <v>260</v>
      </c>
      <c r="K37" s="316"/>
      <c r="L37" s="34" t="s">
        <v>246</v>
      </c>
      <c r="M37" s="33" t="s">
        <v>247</v>
      </c>
      <c r="N37" s="245"/>
      <c r="O37" s="36" t="s">
        <v>255</v>
      </c>
      <c r="P37" s="36" t="s">
        <v>256</v>
      </c>
      <c r="Q37" s="36" t="s">
        <v>257</v>
      </c>
      <c r="R37" s="36" t="s">
        <v>258</v>
      </c>
      <c r="S37" s="31"/>
      <c r="T37" s="34" t="s">
        <v>259</v>
      </c>
      <c r="U37" s="56">
        <v>350</v>
      </c>
      <c r="V37" s="38"/>
      <c r="W37" s="38"/>
      <c r="X37" s="38"/>
      <c r="Y37" s="38"/>
      <c r="Z37" s="38">
        <f t="shared" si="0"/>
        <v>0</v>
      </c>
      <c r="AA37" s="322"/>
      <c r="AB37" s="288"/>
      <c r="AC37" s="39"/>
      <c r="AD37" s="39"/>
      <c r="AE37" s="324"/>
      <c r="AF37" s="290"/>
      <c r="AG37" s="322"/>
      <c r="AH37" s="288"/>
      <c r="AI37" s="39"/>
      <c r="AJ37" s="39"/>
      <c r="AK37" s="324"/>
      <c r="AL37" s="290"/>
      <c r="AM37" s="39"/>
      <c r="AN37" s="288"/>
      <c r="AO37" s="39"/>
      <c r="AP37" s="39"/>
      <c r="AQ37" s="322"/>
      <c r="AR37" s="290"/>
      <c r="AS37" s="314"/>
      <c r="AT37" s="45">
        <f t="shared" si="10"/>
        <v>0</v>
      </c>
      <c r="AU37" s="320"/>
      <c r="AV37" s="45">
        <f t="shared" si="7"/>
        <v>0</v>
      </c>
      <c r="AW37" s="45">
        <f t="shared" si="7"/>
        <v>0</v>
      </c>
      <c r="AX37" s="45">
        <f t="shared" si="7"/>
        <v>0</v>
      </c>
      <c r="AY37" s="314"/>
    </row>
    <row r="38" spans="1:51" ht="167.25" customHeight="1" x14ac:dyDescent="0.2">
      <c r="A38" s="40">
        <v>32</v>
      </c>
      <c r="B38" s="30" t="s">
        <v>210</v>
      </c>
      <c r="C38" s="245"/>
      <c r="D38" s="245"/>
      <c r="E38" s="245"/>
      <c r="F38" s="245"/>
      <c r="G38" s="329"/>
      <c r="H38" s="332"/>
      <c r="I38" s="294" t="s">
        <v>261</v>
      </c>
      <c r="J38" s="55" t="s">
        <v>262</v>
      </c>
      <c r="K38" s="317"/>
      <c r="L38" s="57" t="s">
        <v>263</v>
      </c>
      <c r="M38" s="33" t="s">
        <v>264</v>
      </c>
      <c r="N38" s="246"/>
      <c r="O38" s="36" t="s">
        <v>265</v>
      </c>
      <c r="P38" s="36" t="s">
        <v>266</v>
      </c>
      <c r="Q38" s="36" t="s">
        <v>267</v>
      </c>
      <c r="R38" s="36" t="s">
        <v>266</v>
      </c>
      <c r="S38" s="31"/>
      <c r="T38" s="34" t="s">
        <v>268</v>
      </c>
      <c r="U38" s="56">
        <v>200</v>
      </c>
      <c r="V38" s="38"/>
      <c r="W38" s="38"/>
      <c r="X38" s="38"/>
      <c r="Y38" s="38"/>
      <c r="Z38" s="38">
        <f t="shared" ref="Z38:Z69" si="11">SUM(V38:Y38)</f>
        <v>0</v>
      </c>
      <c r="AA38" s="287">
        <v>1000000000</v>
      </c>
      <c r="AB38" s="39"/>
      <c r="AC38" s="39"/>
      <c r="AD38" s="39"/>
      <c r="AE38" s="323">
        <v>10000000000</v>
      </c>
      <c r="AF38" s="289">
        <f t="shared" si="2"/>
        <v>11000000000</v>
      </c>
      <c r="AG38" s="287">
        <v>1000000000</v>
      </c>
      <c r="AH38" s="39"/>
      <c r="AI38" s="39"/>
      <c r="AJ38" s="39"/>
      <c r="AK38" s="323">
        <v>10000000000</v>
      </c>
      <c r="AL38" s="289">
        <f t="shared" ref="AL38" si="12">SUM(AG38:AK38)</f>
        <v>11000000000</v>
      </c>
      <c r="AM38" s="287">
        <v>1000000000</v>
      </c>
      <c r="AN38" s="39"/>
      <c r="AO38" s="39"/>
      <c r="AP38" s="39"/>
      <c r="AQ38" s="321">
        <v>5000000000</v>
      </c>
      <c r="AR38" s="289">
        <f t="shared" ref="AR38" si="13">SUM(AM38:AQ38)</f>
        <v>6000000000</v>
      </c>
      <c r="AS38" s="312">
        <f>SUM(V38:AR38)/2</f>
        <v>28000000000</v>
      </c>
      <c r="AT38" s="318">
        <f t="shared" si="10"/>
        <v>3000000000</v>
      </c>
      <c r="AU38" s="45">
        <f t="shared" si="7"/>
        <v>0</v>
      </c>
      <c r="AV38" s="45">
        <f t="shared" si="7"/>
        <v>0</v>
      </c>
      <c r="AW38" s="45">
        <f t="shared" si="7"/>
        <v>0</v>
      </c>
      <c r="AX38" s="45">
        <f t="shared" si="7"/>
        <v>25000000000</v>
      </c>
      <c r="AY38" s="312">
        <f t="shared" si="7"/>
        <v>28000000000</v>
      </c>
    </row>
    <row r="39" spans="1:51" ht="45" customHeight="1" x14ac:dyDescent="0.2">
      <c r="A39" s="40">
        <v>33</v>
      </c>
      <c r="B39" s="30" t="s">
        <v>210</v>
      </c>
      <c r="C39" s="245"/>
      <c r="D39" s="245"/>
      <c r="E39" s="245"/>
      <c r="F39" s="245"/>
      <c r="G39" s="329"/>
      <c r="H39" s="332"/>
      <c r="I39" s="294"/>
      <c r="J39" s="55" t="s">
        <v>269</v>
      </c>
      <c r="K39" s="315" t="s">
        <v>270</v>
      </c>
      <c r="L39" s="57" t="s">
        <v>263</v>
      </c>
      <c r="M39" s="33" t="s">
        <v>264</v>
      </c>
      <c r="N39" s="326" t="s">
        <v>271</v>
      </c>
      <c r="O39" s="36" t="s">
        <v>272</v>
      </c>
      <c r="P39" s="36" t="s">
        <v>273</v>
      </c>
      <c r="Q39" s="36" t="s">
        <v>274</v>
      </c>
      <c r="R39" s="36" t="s">
        <v>275</v>
      </c>
      <c r="S39" s="31"/>
      <c r="T39" s="36" t="s">
        <v>276</v>
      </c>
      <c r="U39" s="58" t="s">
        <v>534</v>
      </c>
      <c r="V39" s="38"/>
      <c r="W39" s="38"/>
      <c r="X39" s="38"/>
      <c r="Y39" s="38"/>
      <c r="Z39" s="38">
        <f t="shared" si="11"/>
        <v>0</v>
      </c>
      <c r="AA39" s="302"/>
      <c r="AB39" s="39"/>
      <c r="AC39" s="39"/>
      <c r="AD39" s="39"/>
      <c r="AE39" s="335"/>
      <c r="AF39" s="306"/>
      <c r="AG39" s="302"/>
      <c r="AH39" s="39"/>
      <c r="AI39" s="39"/>
      <c r="AJ39" s="39"/>
      <c r="AK39" s="335"/>
      <c r="AL39" s="306"/>
      <c r="AM39" s="302"/>
      <c r="AN39" s="39"/>
      <c r="AO39" s="39"/>
      <c r="AP39" s="39"/>
      <c r="AQ39" s="334"/>
      <c r="AR39" s="306"/>
      <c r="AS39" s="313"/>
      <c r="AT39" s="319"/>
      <c r="AU39" s="45">
        <f t="shared" si="7"/>
        <v>0</v>
      </c>
      <c r="AV39" s="45">
        <f t="shared" si="7"/>
        <v>0</v>
      </c>
      <c r="AW39" s="45">
        <f t="shared" si="7"/>
        <v>0</v>
      </c>
      <c r="AX39" s="45">
        <f t="shared" si="7"/>
        <v>0</v>
      </c>
      <c r="AY39" s="313"/>
    </row>
    <row r="40" spans="1:51" ht="68.45" customHeight="1" x14ac:dyDescent="0.2">
      <c r="A40" s="40">
        <v>34</v>
      </c>
      <c r="B40" s="30" t="s">
        <v>210</v>
      </c>
      <c r="C40" s="245"/>
      <c r="D40" s="245"/>
      <c r="E40" s="245"/>
      <c r="F40" s="245"/>
      <c r="G40" s="329"/>
      <c r="H40" s="332"/>
      <c r="I40" s="294"/>
      <c r="J40" s="55" t="s">
        <v>277</v>
      </c>
      <c r="K40" s="317"/>
      <c r="L40" s="57" t="s">
        <v>263</v>
      </c>
      <c r="M40" s="33" t="s">
        <v>264</v>
      </c>
      <c r="N40" s="327"/>
      <c r="O40" s="36" t="s">
        <v>278</v>
      </c>
      <c r="P40" s="36" t="s">
        <v>279</v>
      </c>
      <c r="Q40" s="36" t="s">
        <v>280</v>
      </c>
      <c r="R40" s="36" t="s">
        <v>279</v>
      </c>
      <c r="S40" s="31"/>
      <c r="T40" s="36" t="s">
        <v>281</v>
      </c>
      <c r="U40" s="58" t="s">
        <v>534</v>
      </c>
      <c r="V40" s="38"/>
      <c r="W40" s="38"/>
      <c r="X40" s="38"/>
      <c r="Y40" s="38"/>
      <c r="Z40" s="38">
        <f t="shared" si="11"/>
        <v>0</v>
      </c>
      <c r="AA40" s="288"/>
      <c r="AB40" s="39"/>
      <c r="AC40" s="39"/>
      <c r="AD40" s="39"/>
      <c r="AE40" s="324"/>
      <c r="AF40" s="290"/>
      <c r="AG40" s="288"/>
      <c r="AH40" s="39"/>
      <c r="AI40" s="39"/>
      <c r="AJ40" s="39"/>
      <c r="AK40" s="324"/>
      <c r="AL40" s="290"/>
      <c r="AM40" s="288"/>
      <c r="AN40" s="39"/>
      <c r="AO40" s="39"/>
      <c r="AP40" s="39"/>
      <c r="AQ40" s="322"/>
      <c r="AR40" s="290"/>
      <c r="AS40" s="314"/>
      <c r="AT40" s="320"/>
      <c r="AU40" s="45">
        <f t="shared" si="7"/>
        <v>0</v>
      </c>
      <c r="AV40" s="45">
        <f t="shared" si="7"/>
        <v>0</v>
      </c>
      <c r="AW40" s="45">
        <f t="shared" si="7"/>
        <v>0</v>
      </c>
      <c r="AX40" s="45">
        <f t="shared" si="7"/>
        <v>0</v>
      </c>
      <c r="AY40" s="314"/>
    </row>
    <row r="41" spans="1:51" ht="77.25" customHeight="1" x14ac:dyDescent="0.2">
      <c r="A41" s="40">
        <v>35</v>
      </c>
      <c r="B41" s="30" t="s">
        <v>210</v>
      </c>
      <c r="C41" s="245"/>
      <c r="D41" s="245"/>
      <c r="E41" s="245"/>
      <c r="F41" s="245"/>
      <c r="G41" s="329"/>
      <c r="H41" s="332"/>
      <c r="I41" s="47" t="s">
        <v>282</v>
      </c>
      <c r="J41" s="55" t="s">
        <v>283</v>
      </c>
      <c r="K41" s="33" t="s">
        <v>284</v>
      </c>
      <c r="L41" s="34" t="s">
        <v>285</v>
      </c>
      <c r="M41" s="33" t="s">
        <v>286</v>
      </c>
      <c r="N41" s="36" t="s">
        <v>287</v>
      </c>
      <c r="O41" s="36" t="s">
        <v>288</v>
      </c>
      <c r="P41" s="36" t="s">
        <v>289</v>
      </c>
      <c r="Q41" s="36" t="s">
        <v>290</v>
      </c>
      <c r="R41" s="36" t="s">
        <v>289</v>
      </c>
      <c r="S41" s="31"/>
      <c r="T41" s="36" t="s">
        <v>291</v>
      </c>
      <c r="U41" s="37">
        <v>2</v>
      </c>
      <c r="V41" s="38"/>
      <c r="W41" s="38"/>
      <c r="X41" s="38"/>
      <c r="Y41" s="38"/>
      <c r="Z41" s="38">
        <f t="shared" si="11"/>
        <v>0</v>
      </c>
      <c r="AA41" s="39"/>
      <c r="AB41" s="39"/>
      <c r="AC41" s="43"/>
      <c r="AD41" s="39"/>
      <c r="AE41" s="39"/>
      <c r="AF41" s="39">
        <f t="shared" si="2"/>
        <v>0</v>
      </c>
      <c r="AG41" s="130">
        <v>20000000000</v>
      </c>
      <c r="AH41" s="39"/>
      <c r="AI41" s="39"/>
      <c r="AJ41" s="39"/>
      <c r="AK41" s="39"/>
      <c r="AL41" s="39">
        <f t="shared" si="4"/>
        <v>20000000000</v>
      </c>
      <c r="AM41" s="130">
        <v>20000000000</v>
      </c>
      <c r="AN41" s="39"/>
      <c r="AO41" s="39"/>
      <c r="AP41" s="39"/>
      <c r="AQ41" s="39"/>
      <c r="AR41" s="39">
        <f t="shared" si="3"/>
        <v>20000000000</v>
      </c>
      <c r="AS41" s="44">
        <f t="shared" ref="AS41:AS83" si="14">+AR41+AL41+AF41</f>
        <v>40000000000</v>
      </c>
      <c r="AT41" s="45">
        <f t="shared" si="10"/>
        <v>40000000000</v>
      </c>
      <c r="AU41" s="45">
        <f t="shared" si="7"/>
        <v>0</v>
      </c>
      <c r="AV41" s="45">
        <f t="shared" si="7"/>
        <v>0</v>
      </c>
      <c r="AW41" s="45">
        <f t="shared" si="7"/>
        <v>0</v>
      </c>
      <c r="AX41" s="45">
        <f t="shared" si="7"/>
        <v>0</v>
      </c>
      <c r="AY41" s="44">
        <f t="shared" si="7"/>
        <v>40000000000</v>
      </c>
    </row>
    <row r="42" spans="1:51" ht="65.25" customHeight="1" x14ac:dyDescent="0.2">
      <c r="A42" s="40">
        <v>36</v>
      </c>
      <c r="B42" s="30" t="s">
        <v>210</v>
      </c>
      <c r="C42" s="246"/>
      <c r="D42" s="246"/>
      <c r="E42" s="246"/>
      <c r="F42" s="246"/>
      <c r="G42" s="330"/>
      <c r="H42" s="333"/>
      <c r="I42" s="47" t="s">
        <v>292</v>
      </c>
      <c r="J42" s="55"/>
      <c r="K42" s="59" t="s">
        <v>270</v>
      </c>
      <c r="L42" s="57" t="s">
        <v>263</v>
      </c>
      <c r="M42" s="33" t="s">
        <v>264</v>
      </c>
      <c r="N42" s="36" t="s">
        <v>292</v>
      </c>
      <c r="O42" s="53" t="s">
        <v>293</v>
      </c>
      <c r="P42" s="53" t="s">
        <v>294</v>
      </c>
      <c r="Q42" s="53" t="s">
        <v>295</v>
      </c>
      <c r="R42" s="53" t="s">
        <v>296</v>
      </c>
      <c r="S42" s="31"/>
      <c r="T42" s="53" t="s">
        <v>297</v>
      </c>
      <c r="U42" s="37">
        <v>2</v>
      </c>
      <c r="V42" s="38"/>
      <c r="W42" s="38"/>
      <c r="X42" s="38"/>
      <c r="Y42" s="38"/>
      <c r="Z42" s="38">
        <f t="shared" si="11"/>
        <v>0</v>
      </c>
      <c r="AA42" s="39"/>
      <c r="AB42" s="39"/>
      <c r="AC42" s="39"/>
      <c r="AD42" s="39"/>
      <c r="AE42" s="39"/>
      <c r="AF42" s="39">
        <f t="shared" si="2"/>
        <v>0</v>
      </c>
      <c r="AG42" s="39"/>
      <c r="AH42" s="39"/>
      <c r="AI42" s="39"/>
      <c r="AJ42" s="39"/>
      <c r="AK42" s="39"/>
      <c r="AL42" s="39">
        <f t="shared" si="4"/>
        <v>0</v>
      </c>
      <c r="AM42" s="39"/>
      <c r="AN42" s="39"/>
      <c r="AO42" s="130">
        <v>2000000000</v>
      </c>
      <c r="AP42" s="39"/>
      <c r="AQ42" s="39"/>
      <c r="AR42" s="39">
        <f t="shared" si="3"/>
        <v>2000000000</v>
      </c>
      <c r="AS42" s="48">
        <f t="shared" si="14"/>
        <v>2000000000</v>
      </c>
      <c r="AT42" s="45">
        <f t="shared" si="10"/>
        <v>0</v>
      </c>
      <c r="AU42" s="45">
        <f t="shared" si="7"/>
        <v>0</v>
      </c>
      <c r="AV42" s="45">
        <f t="shared" si="7"/>
        <v>2000000000</v>
      </c>
      <c r="AW42" s="45">
        <f t="shared" si="7"/>
        <v>0</v>
      </c>
      <c r="AX42" s="45">
        <f t="shared" si="7"/>
        <v>0</v>
      </c>
      <c r="AY42" s="48">
        <f t="shared" si="7"/>
        <v>2000000000</v>
      </c>
    </row>
    <row r="43" spans="1:51" ht="123" customHeight="1" x14ac:dyDescent="0.2">
      <c r="A43" s="40">
        <v>37</v>
      </c>
      <c r="B43" s="30" t="s">
        <v>210</v>
      </c>
      <c r="C43" s="244" t="s">
        <v>551</v>
      </c>
      <c r="D43" s="250">
        <v>44551</v>
      </c>
      <c r="E43" s="244" t="s">
        <v>552</v>
      </c>
      <c r="F43" s="244" t="s">
        <v>553</v>
      </c>
      <c r="G43" s="342" t="s">
        <v>298</v>
      </c>
      <c r="H43" s="345" t="s">
        <v>299</v>
      </c>
      <c r="I43" s="340" t="s">
        <v>300</v>
      </c>
      <c r="J43" s="348" t="s">
        <v>301</v>
      </c>
      <c r="K43" s="315" t="s">
        <v>302</v>
      </c>
      <c r="L43" s="34" t="s">
        <v>303</v>
      </c>
      <c r="M43" s="33" t="s">
        <v>304</v>
      </c>
      <c r="N43" s="36" t="s">
        <v>305</v>
      </c>
      <c r="O43" s="36" t="s">
        <v>306</v>
      </c>
      <c r="P43" s="36" t="s">
        <v>307</v>
      </c>
      <c r="Q43" s="36" t="s">
        <v>308</v>
      </c>
      <c r="R43" s="36" t="s">
        <v>309</v>
      </c>
      <c r="S43" s="31"/>
      <c r="T43" s="36" t="s">
        <v>310</v>
      </c>
      <c r="U43" s="37">
        <v>5</v>
      </c>
      <c r="V43" s="38"/>
      <c r="W43" s="38"/>
      <c r="X43" s="38"/>
      <c r="Y43" s="38"/>
      <c r="Z43" s="38">
        <f t="shared" si="11"/>
        <v>0</v>
      </c>
      <c r="AA43" s="39"/>
      <c r="AB43" s="39"/>
      <c r="AC43" s="39"/>
      <c r="AD43" s="39"/>
      <c r="AE43" s="39"/>
      <c r="AF43" s="39">
        <f t="shared" si="2"/>
        <v>0</v>
      </c>
      <c r="AG43" s="39"/>
      <c r="AH43" s="39"/>
      <c r="AI43" s="349">
        <v>1000000000</v>
      </c>
      <c r="AJ43" s="39"/>
      <c r="AK43" s="39"/>
      <c r="AL43" s="323">
        <f>SUM(AG43:AK43)</f>
        <v>1000000000</v>
      </c>
      <c r="AM43" s="39"/>
      <c r="AN43" s="39"/>
      <c r="AO43" s="39"/>
      <c r="AP43" s="39"/>
      <c r="AQ43" s="39"/>
      <c r="AR43" s="39">
        <f t="shared" si="3"/>
        <v>0</v>
      </c>
      <c r="AS43" s="337">
        <f t="shared" si="14"/>
        <v>1000000000</v>
      </c>
      <c r="AT43" s="351">
        <f t="shared" si="7"/>
        <v>0</v>
      </c>
      <c r="AU43" s="45">
        <f t="shared" si="7"/>
        <v>0</v>
      </c>
      <c r="AV43" s="45">
        <f t="shared" si="7"/>
        <v>1000000000</v>
      </c>
      <c r="AW43" s="45">
        <f t="shared" si="7"/>
        <v>0</v>
      </c>
      <c r="AX43" s="45">
        <f t="shared" si="7"/>
        <v>0</v>
      </c>
      <c r="AY43" s="337">
        <f t="shared" si="7"/>
        <v>1000000000</v>
      </c>
    </row>
    <row r="44" spans="1:51" ht="177" customHeight="1" x14ac:dyDescent="0.2">
      <c r="A44" s="40">
        <v>38</v>
      </c>
      <c r="B44" s="30" t="s">
        <v>210</v>
      </c>
      <c r="C44" s="245"/>
      <c r="D44" s="245"/>
      <c r="E44" s="245"/>
      <c r="F44" s="245"/>
      <c r="G44" s="343"/>
      <c r="H44" s="346"/>
      <c r="I44" s="340"/>
      <c r="J44" s="348"/>
      <c r="K44" s="316"/>
      <c r="L44" s="34" t="s">
        <v>303</v>
      </c>
      <c r="M44" s="33" t="s">
        <v>304</v>
      </c>
      <c r="N44" s="36" t="s">
        <v>311</v>
      </c>
      <c r="O44" s="36" t="s">
        <v>312</v>
      </c>
      <c r="P44" s="36" t="s">
        <v>313</v>
      </c>
      <c r="Q44" s="36" t="s">
        <v>314</v>
      </c>
      <c r="R44" s="36" t="s">
        <v>315</v>
      </c>
      <c r="S44" s="36"/>
      <c r="T44" s="36" t="s">
        <v>316</v>
      </c>
      <c r="U44" s="37">
        <v>200</v>
      </c>
      <c r="V44" s="38"/>
      <c r="W44" s="38"/>
      <c r="X44" s="38"/>
      <c r="Y44" s="38"/>
      <c r="Z44" s="38">
        <f t="shared" si="11"/>
        <v>0</v>
      </c>
      <c r="AA44" s="39"/>
      <c r="AB44" s="39"/>
      <c r="AC44" s="39"/>
      <c r="AD44" s="39"/>
      <c r="AE44" s="39"/>
      <c r="AF44" s="39">
        <f t="shared" si="2"/>
        <v>0</v>
      </c>
      <c r="AG44" s="39"/>
      <c r="AH44" s="39"/>
      <c r="AI44" s="350"/>
      <c r="AJ44" s="39"/>
      <c r="AK44" s="39"/>
      <c r="AL44" s="324"/>
      <c r="AM44" s="39"/>
      <c r="AN44" s="39"/>
      <c r="AO44" s="39"/>
      <c r="AP44" s="39"/>
      <c r="AQ44" s="39"/>
      <c r="AR44" s="39">
        <f t="shared" si="3"/>
        <v>0</v>
      </c>
      <c r="AS44" s="338"/>
      <c r="AT44" s="352"/>
      <c r="AU44" s="45">
        <f t="shared" si="7"/>
        <v>0</v>
      </c>
      <c r="AV44" s="45">
        <f t="shared" si="7"/>
        <v>0</v>
      </c>
      <c r="AW44" s="45">
        <f t="shared" si="7"/>
        <v>0</v>
      </c>
      <c r="AX44" s="45">
        <f t="shared" si="7"/>
        <v>0</v>
      </c>
      <c r="AY44" s="338"/>
    </row>
    <row r="45" spans="1:51" ht="123" customHeight="1" x14ac:dyDescent="0.2">
      <c r="A45" s="40">
        <v>39</v>
      </c>
      <c r="B45" s="30" t="s">
        <v>210</v>
      </c>
      <c r="C45" s="246"/>
      <c r="D45" s="246"/>
      <c r="E45" s="246"/>
      <c r="F45" s="246"/>
      <c r="G45" s="344"/>
      <c r="H45" s="347"/>
      <c r="I45" s="52" t="s">
        <v>317</v>
      </c>
      <c r="J45" s="55" t="s">
        <v>318</v>
      </c>
      <c r="K45" s="317"/>
      <c r="L45" s="34" t="s">
        <v>303</v>
      </c>
      <c r="M45" s="33" t="s">
        <v>304</v>
      </c>
      <c r="N45" s="36"/>
      <c r="O45" s="53" t="s">
        <v>319</v>
      </c>
      <c r="P45" s="53" t="s">
        <v>320</v>
      </c>
      <c r="Q45" s="53" t="s">
        <v>321</v>
      </c>
      <c r="R45" s="53" t="s">
        <v>322</v>
      </c>
      <c r="S45" s="36"/>
      <c r="T45" s="53" t="s">
        <v>323</v>
      </c>
      <c r="U45" s="37">
        <v>1</v>
      </c>
      <c r="V45" s="38"/>
      <c r="W45" s="38"/>
      <c r="X45" s="38"/>
      <c r="Y45" s="38"/>
      <c r="Z45" s="38">
        <f t="shared" si="11"/>
        <v>0</v>
      </c>
      <c r="AA45" s="39"/>
      <c r="AB45" s="39"/>
      <c r="AC45" s="39"/>
      <c r="AD45" s="39"/>
      <c r="AE45" s="39"/>
      <c r="AF45" s="39">
        <f t="shared" si="2"/>
        <v>0</v>
      </c>
      <c r="AG45" s="39"/>
      <c r="AH45" s="39"/>
      <c r="AI45" s="42">
        <v>5000000000</v>
      </c>
      <c r="AJ45" s="39"/>
      <c r="AK45" s="39"/>
      <c r="AL45" s="39">
        <f t="shared" si="4"/>
        <v>5000000000</v>
      </c>
      <c r="AM45" s="39"/>
      <c r="AN45" s="39"/>
      <c r="AO45" s="39"/>
      <c r="AP45" s="39"/>
      <c r="AQ45" s="39"/>
      <c r="AR45" s="39">
        <f t="shared" si="3"/>
        <v>0</v>
      </c>
      <c r="AS45" s="44">
        <f t="shared" si="14"/>
        <v>5000000000</v>
      </c>
      <c r="AT45" s="45">
        <f t="shared" si="10"/>
        <v>0</v>
      </c>
      <c r="AU45" s="45">
        <f t="shared" si="7"/>
        <v>0</v>
      </c>
      <c r="AV45" s="45">
        <f t="shared" si="7"/>
        <v>5000000000</v>
      </c>
      <c r="AW45" s="45">
        <f t="shared" si="7"/>
        <v>0</v>
      </c>
      <c r="AX45" s="45">
        <f t="shared" si="7"/>
        <v>0</v>
      </c>
      <c r="AY45" s="44">
        <f t="shared" si="7"/>
        <v>5000000000</v>
      </c>
    </row>
    <row r="46" spans="1:51" ht="45" customHeight="1" x14ac:dyDescent="0.2">
      <c r="A46" s="40">
        <v>40</v>
      </c>
      <c r="B46" s="30" t="s">
        <v>324</v>
      </c>
      <c r="C46" s="244" t="s">
        <v>554</v>
      </c>
      <c r="D46" s="244">
        <v>3</v>
      </c>
      <c r="E46" s="244" t="s">
        <v>63</v>
      </c>
      <c r="F46" s="244">
        <v>23</v>
      </c>
      <c r="G46" s="339" t="s">
        <v>325</v>
      </c>
      <c r="H46" s="307" t="s">
        <v>326</v>
      </c>
      <c r="I46" s="340" t="s">
        <v>327</v>
      </c>
      <c r="J46" s="60"/>
      <c r="K46" s="31"/>
      <c r="L46" s="34" t="s">
        <v>328</v>
      </c>
      <c r="M46" s="33" t="s">
        <v>329</v>
      </c>
      <c r="N46" s="31"/>
      <c r="O46" s="61" t="s">
        <v>330</v>
      </c>
      <c r="P46" s="36" t="s">
        <v>331</v>
      </c>
      <c r="Q46" s="36" t="s">
        <v>332</v>
      </c>
      <c r="R46" s="36" t="s">
        <v>333</v>
      </c>
      <c r="S46" s="31"/>
      <c r="T46" s="36" t="s">
        <v>334</v>
      </c>
      <c r="U46" s="62">
        <v>30000</v>
      </c>
      <c r="V46" s="38"/>
      <c r="W46" s="38"/>
      <c r="X46" s="38"/>
      <c r="Y46" s="38"/>
      <c r="Z46" s="38">
        <f t="shared" si="11"/>
        <v>0</v>
      </c>
      <c r="AA46" s="287">
        <v>10000000000</v>
      </c>
      <c r="AB46" s="39"/>
      <c r="AC46" s="39"/>
      <c r="AD46" s="39"/>
      <c r="AE46" s="39"/>
      <c r="AF46" s="323">
        <f t="shared" si="2"/>
        <v>10000000000</v>
      </c>
      <c r="AG46" s="287">
        <v>10000000000</v>
      </c>
      <c r="AH46" s="39"/>
      <c r="AI46" s="39"/>
      <c r="AJ46" s="39"/>
      <c r="AK46" s="39"/>
      <c r="AL46" s="39">
        <f t="shared" si="4"/>
        <v>10000000000</v>
      </c>
      <c r="AM46" s="287">
        <v>5000000000</v>
      </c>
      <c r="AN46" s="39"/>
      <c r="AO46" s="39"/>
      <c r="AP46" s="39"/>
      <c r="AQ46" s="39"/>
      <c r="AR46" s="39">
        <f t="shared" si="3"/>
        <v>5000000000</v>
      </c>
      <c r="AS46" s="298">
        <f t="shared" si="14"/>
        <v>25000000000</v>
      </c>
      <c r="AT46" s="318">
        <f t="shared" si="10"/>
        <v>25000000000</v>
      </c>
      <c r="AU46" s="45">
        <f t="shared" si="7"/>
        <v>0</v>
      </c>
      <c r="AV46" s="45">
        <f t="shared" si="7"/>
        <v>0</v>
      </c>
      <c r="AW46" s="45">
        <f t="shared" si="7"/>
        <v>0</v>
      </c>
      <c r="AX46" s="45">
        <f t="shared" si="7"/>
        <v>0</v>
      </c>
      <c r="AY46" s="298">
        <f t="shared" si="7"/>
        <v>25000000000</v>
      </c>
    </row>
    <row r="47" spans="1:51" ht="45" customHeight="1" x14ac:dyDescent="0.2">
      <c r="A47" s="40">
        <v>41</v>
      </c>
      <c r="B47" s="30" t="s">
        <v>324</v>
      </c>
      <c r="C47" s="245"/>
      <c r="D47" s="245"/>
      <c r="E47" s="245"/>
      <c r="F47" s="245"/>
      <c r="G47" s="339"/>
      <c r="H47" s="307"/>
      <c r="I47" s="340"/>
      <c r="J47" s="60" t="s">
        <v>335</v>
      </c>
      <c r="K47" s="315" t="s">
        <v>336</v>
      </c>
      <c r="L47" s="34" t="s">
        <v>328</v>
      </c>
      <c r="M47" s="33" t="s">
        <v>329</v>
      </c>
      <c r="N47" s="244" t="s">
        <v>337</v>
      </c>
      <c r="O47" s="61" t="s">
        <v>338</v>
      </c>
      <c r="P47" s="36" t="s">
        <v>339</v>
      </c>
      <c r="Q47" s="36" t="s">
        <v>340</v>
      </c>
      <c r="R47" s="36" t="s">
        <v>333</v>
      </c>
      <c r="S47" s="31"/>
      <c r="T47" s="63" t="s">
        <v>334</v>
      </c>
      <c r="U47" s="62">
        <v>30000</v>
      </c>
      <c r="V47" s="38"/>
      <c r="W47" s="38"/>
      <c r="X47" s="38"/>
      <c r="Y47" s="38"/>
      <c r="Z47" s="38">
        <f t="shared" si="11"/>
        <v>0</v>
      </c>
      <c r="AA47" s="302"/>
      <c r="AB47" s="39"/>
      <c r="AC47" s="39"/>
      <c r="AD47" s="39"/>
      <c r="AE47" s="39"/>
      <c r="AF47" s="335"/>
      <c r="AG47" s="302"/>
      <c r="AH47" s="39"/>
      <c r="AI47" s="39"/>
      <c r="AJ47" s="39"/>
      <c r="AK47" s="39"/>
      <c r="AL47" s="39">
        <f t="shared" si="4"/>
        <v>0</v>
      </c>
      <c r="AM47" s="302"/>
      <c r="AN47" s="39"/>
      <c r="AO47" s="39"/>
      <c r="AP47" s="39"/>
      <c r="AQ47" s="39"/>
      <c r="AR47" s="39">
        <f t="shared" si="3"/>
        <v>0</v>
      </c>
      <c r="AS47" s="341"/>
      <c r="AT47" s="319"/>
      <c r="AU47" s="45">
        <f t="shared" si="7"/>
        <v>0</v>
      </c>
      <c r="AV47" s="45">
        <f t="shared" si="7"/>
        <v>0</v>
      </c>
      <c r="AW47" s="45">
        <f t="shared" si="7"/>
        <v>0</v>
      </c>
      <c r="AX47" s="45">
        <f t="shared" si="7"/>
        <v>0</v>
      </c>
      <c r="AY47" s="341"/>
    </row>
    <row r="48" spans="1:51" ht="45" customHeight="1" x14ac:dyDescent="0.2">
      <c r="A48" s="40">
        <v>42</v>
      </c>
      <c r="B48" s="30" t="s">
        <v>324</v>
      </c>
      <c r="C48" s="245"/>
      <c r="D48" s="245"/>
      <c r="E48" s="245"/>
      <c r="F48" s="245"/>
      <c r="G48" s="339"/>
      <c r="H48" s="307"/>
      <c r="I48" s="340"/>
      <c r="J48" s="60"/>
      <c r="K48" s="316"/>
      <c r="L48" s="34" t="s">
        <v>328</v>
      </c>
      <c r="M48" s="33" t="s">
        <v>329</v>
      </c>
      <c r="N48" s="245"/>
      <c r="O48" s="61" t="s">
        <v>341</v>
      </c>
      <c r="P48" s="36" t="s">
        <v>342</v>
      </c>
      <c r="Q48" s="36" t="s">
        <v>343</v>
      </c>
      <c r="R48" s="36" t="s">
        <v>344</v>
      </c>
      <c r="S48" s="31"/>
      <c r="T48" s="63" t="s">
        <v>345</v>
      </c>
      <c r="U48" s="37">
        <v>3</v>
      </c>
      <c r="V48" s="38"/>
      <c r="W48" s="38"/>
      <c r="X48" s="38"/>
      <c r="Y48" s="38"/>
      <c r="Z48" s="38">
        <f t="shared" si="11"/>
        <v>0</v>
      </c>
      <c r="AA48" s="302"/>
      <c r="AB48" s="39"/>
      <c r="AC48" s="39"/>
      <c r="AD48" s="39"/>
      <c r="AE48" s="39"/>
      <c r="AF48" s="335"/>
      <c r="AG48" s="302"/>
      <c r="AH48" s="39"/>
      <c r="AI48" s="39"/>
      <c r="AJ48" s="39"/>
      <c r="AK48" s="39"/>
      <c r="AL48" s="39">
        <f t="shared" si="4"/>
        <v>0</v>
      </c>
      <c r="AM48" s="302"/>
      <c r="AN48" s="39"/>
      <c r="AO48" s="39"/>
      <c r="AP48" s="39"/>
      <c r="AQ48" s="39"/>
      <c r="AR48" s="39">
        <f t="shared" si="3"/>
        <v>0</v>
      </c>
      <c r="AS48" s="341"/>
      <c r="AT48" s="319"/>
      <c r="AU48" s="45">
        <f t="shared" si="7"/>
        <v>0</v>
      </c>
      <c r="AV48" s="45">
        <f t="shared" si="7"/>
        <v>0</v>
      </c>
      <c r="AW48" s="45">
        <f t="shared" si="7"/>
        <v>0</v>
      </c>
      <c r="AX48" s="45">
        <f t="shared" si="7"/>
        <v>0</v>
      </c>
      <c r="AY48" s="341"/>
    </row>
    <row r="49" spans="1:51" ht="45" customHeight="1" x14ac:dyDescent="0.2">
      <c r="A49" s="40">
        <v>43</v>
      </c>
      <c r="B49" s="30" t="s">
        <v>324</v>
      </c>
      <c r="C49" s="245"/>
      <c r="D49" s="245"/>
      <c r="E49" s="245"/>
      <c r="F49" s="245"/>
      <c r="G49" s="339"/>
      <c r="H49" s="307"/>
      <c r="I49" s="340"/>
      <c r="J49" s="60"/>
      <c r="K49" s="316"/>
      <c r="L49" s="34" t="s">
        <v>328</v>
      </c>
      <c r="M49" s="33" t="s">
        <v>329</v>
      </c>
      <c r="N49" s="245"/>
      <c r="O49" s="61" t="s">
        <v>346</v>
      </c>
      <c r="P49" s="36" t="s">
        <v>347</v>
      </c>
      <c r="Q49" s="36" t="s">
        <v>348</v>
      </c>
      <c r="R49" s="36" t="s">
        <v>349</v>
      </c>
      <c r="S49" s="31"/>
      <c r="T49" s="36" t="s">
        <v>350</v>
      </c>
      <c r="U49" s="37">
        <v>500</v>
      </c>
      <c r="V49" s="38"/>
      <c r="W49" s="38"/>
      <c r="X49" s="38"/>
      <c r="Y49" s="38"/>
      <c r="Z49" s="38">
        <f t="shared" si="11"/>
        <v>0</v>
      </c>
      <c r="AA49" s="302"/>
      <c r="AB49" s="39"/>
      <c r="AC49" s="39"/>
      <c r="AD49" s="39"/>
      <c r="AE49" s="39"/>
      <c r="AF49" s="335"/>
      <c r="AG49" s="302"/>
      <c r="AH49" s="39"/>
      <c r="AI49" s="39"/>
      <c r="AJ49" s="39"/>
      <c r="AK49" s="39"/>
      <c r="AL49" s="39">
        <f t="shared" si="4"/>
        <v>0</v>
      </c>
      <c r="AM49" s="302"/>
      <c r="AN49" s="39"/>
      <c r="AO49" s="39"/>
      <c r="AP49" s="39"/>
      <c r="AQ49" s="39"/>
      <c r="AR49" s="39">
        <f t="shared" si="3"/>
        <v>0</v>
      </c>
      <c r="AS49" s="341"/>
      <c r="AT49" s="319"/>
      <c r="AU49" s="45">
        <f t="shared" si="7"/>
        <v>0</v>
      </c>
      <c r="AV49" s="45">
        <f t="shared" si="7"/>
        <v>0</v>
      </c>
      <c r="AW49" s="45">
        <f t="shared" si="7"/>
        <v>0</v>
      </c>
      <c r="AX49" s="45">
        <f t="shared" si="7"/>
        <v>0</v>
      </c>
      <c r="AY49" s="341"/>
    </row>
    <row r="50" spans="1:51" ht="45" customHeight="1" x14ac:dyDescent="0.2">
      <c r="A50" s="40">
        <v>44</v>
      </c>
      <c r="B50" s="30" t="s">
        <v>324</v>
      </c>
      <c r="C50" s="246"/>
      <c r="D50" s="246"/>
      <c r="E50" s="246"/>
      <c r="F50" s="246"/>
      <c r="G50" s="339"/>
      <c r="H50" s="307"/>
      <c r="I50" s="340"/>
      <c r="J50" s="60"/>
      <c r="K50" s="317"/>
      <c r="L50" s="34" t="s">
        <v>328</v>
      </c>
      <c r="M50" s="33" t="s">
        <v>329</v>
      </c>
      <c r="N50" s="246"/>
      <c r="O50" s="61" t="s">
        <v>351</v>
      </c>
      <c r="P50" s="36" t="s">
        <v>352</v>
      </c>
      <c r="Q50" s="36" t="s">
        <v>353</v>
      </c>
      <c r="R50" s="36" t="s">
        <v>354</v>
      </c>
      <c r="S50" s="31"/>
      <c r="T50" s="63" t="s">
        <v>355</v>
      </c>
      <c r="U50" s="37">
        <v>1000</v>
      </c>
      <c r="V50" s="38"/>
      <c r="W50" s="38"/>
      <c r="X50" s="38"/>
      <c r="Y50" s="38"/>
      <c r="Z50" s="38">
        <f t="shared" si="11"/>
        <v>0</v>
      </c>
      <c r="AA50" s="288"/>
      <c r="AB50" s="39"/>
      <c r="AC50" s="39"/>
      <c r="AD50" s="39"/>
      <c r="AE50" s="39"/>
      <c r="AF50" s="324"/>
      <c r="AG50" s="288"/>
      <c r="AH50" s="39"/>
      <c r="AI50" s="39"/>
      <c r="AJ50" s="39"/>
      <c r="AK50" s="39"/>
      <c r="AL50" s="39">
        <f t="shared" si="4"/>
        <v>0</v>
      </c>
      <c r="AM50" s="288"/>
      <c r="AN50" s="39"/>
      <c r="AO50" s="39"/>
      <c r="AP50" s="39"/>
      <c r="AQ50" s="39"/>
      <c r="AR50" s="39">
        <f t="shared" si="3"/>
        <v>0</v>
      </c>
      <c r="AS50" s="299"/>
      <c r="AT50" s="320"/>
      <c r="AU50" s="45">
        <f t="shared" si="7"/>
        <v>0</v>
      </c>
      <c r="AV50" s="45">
        <f t="shared" si="7"/>
        <v>0</v>
      </c>
      <c r="AW50" s="45">
        <f t="shared" si="7"/>
        <v>0</v>
      </c>
      <c r="AX50" s="45">
        <f t="shared" si="7"/>
        <v>0</v>
      </c>
      <c r="AY50" s="299"/>
    </row>
    <row r="51" spans="1:51" ht="103.5" customHeight="1" x14ac:dyDescent="0.2">
      <c r="A51" s="40">
        <v>45</v>
      </c>
      <c r="B51" s="30" t="s">
        <v>324</v>
      </c>
      <c r="C51" s="30" t="s">
        <v>555</v>
      </c>
      <c r="D51" s="30">
        <v>100</v>
      </c>
      <c r="E51" s="30" t="s">
        <v>540</v>
      </c>
      <c r="F51" s="30">
        <v>100</v>
      </c>
      <c r="G51" s="339"/>
      <c r="H51" s="307"/>
      <c r="I51" s="64" t="s">
        <v>356</v>
      </c>
      <c r="J51" s="60"/>
      <c r="K51" s="33" t="s">
        <v>357</v>
      </c>
      <c r="L51" s="34" t="s">
        <v>358</v>
      </c>
      <c r="M51" s="33" t="s">
        <v>359</v>
      </c>
      <c r="N51" s="36" t="s">
        <v>360</v>
      </c>
      <c r="O51" s="36" t="s">
        <v>361</v>
      </c>
      <c r="P51" s="36" t="s">
        <v>362</v>
      </c>
      <c r="Q51" s="36" t="s">
        <v>363</v>
      </c>
      <c r="R51" s="36" t="s">
        <v>364</v>
      </c>
      <c r="S51" s="31"/>
      <c r="T51" s="36" t="s">
        <v>365</v>
      </c>
      <c r="U51" s="37">
        <v>1</v>
      </c>
      <c r="V51" s="38"/>
      <c r="W51" s="38"/>
      <c r="X51" s="38"/>
      <c r="Y51" s="38"/>
      <c r="Z51" s="38">
        <f t="shared" si="11"/>
        <v>0</v>
      </c>
      <c r="AA51" s="42">
        <v>1000000000</v>
      </c>
      <c r="AB51" s="39"/>
      <c r="AC51" s="39"/>
      <c r="AD51" s="39"/>
      <c r="AE51" s="39"/>
      <c r="AF51" s="39">
        <f t="shared" si="2"/>
        <v>1000000000</v>
      </c>
      <c r="AG51" s="39"/>
      <c r="AH51" s="39"/>
      <c r="AI51" s="39"/>
      <c r="AJ51" s="39"/>
      <c r="AK51" s="39"/>
      <c r="AL51" s="39">
        <f t="shared" si="4"/>
        <v>0</v>
      </c>
      <c r="AM51" s="39"/>
      <c r="AN51" s="39"/>
      <c r="AO51" s="39"/>
      <c r="AP51" s="39"/>
      <c r="AQ51" s="39"/>
      <c r="AR51" s="39">
        <f t="shared" si="3"/>
        <v>0</v>
      </c>
      <c r="AS51" s="49">
        <f t="shared" si="14"/>
        <v>1000000000</v>
      </c>
      <c r="AT51" s="45">
        <f t="shared" si="10"/>
        <v>1000000000</v>
      </c>
      <c r="AU51" s="45">
        <f t="shared" si="7"/>
        <v>0</v>
      </c>
      <c r="AV51" s="45">
        <f t="shared" si="7"/>
        <v>0</v>
      </c>
      <c r="AW51" s="45">
        <f t="shared" si="7"/>
        <v>0</v>
      </c>
      <c r="AX51" s="45">
        <f t="shared" si="7"/>
        <v>0</v>
      </c>
      <c r="AY51" s="49">
        <f t="shared" si="7"/>
        <v>1000000000</v>
      </c>
    </row>
    <row r="52" spans="1:51" ht="129" customHeight="1" x14ac:dyDescent="0.2">
      <c r="A52" s="40">
        <v>46</v>
      </c>
      <c r="B52" s="30" t="s">
        <v>324</v>
      </c>
      <c r="C52" s="30" t="s">
        <v>556</v>
      </c>
      <c r="D52" s="40" t="s">
        <v>557</v>
      </c>
      <c r="E52" s="30" t="s">
        <v>540</v>
      </c>
      <c r="F52" s="40">
        <v>5</v>
      </c>
      <c r="G52" s="339"/>
      <c r="H52" s="307"/>
      <c r="I52" s="64" t="s">
        <v>366</v>
      </c>
      <c r="J52" s="60"/>
      <c r="K52" s="31"/>
      <c r="L52" s="34" t="s">
        <v>367</v>
      </c>
      <c r="M52" s="33" t="s">
        <v>368</v>
      </c>
      <c r="N52" s="31"/>
      <c r="O52" s="36" t="s">
        <v>369</v>
      </c>
      <c r="P52" s="36" t="s">
        <v>370</v>
      </c>
      <c r="Q52" s="36" t="s">
        <v>371</v>
      </c>
      <c r="R52" s="36" t="s">
        <v>372</v>
      </c>
      <c r="S52" s="31"/>
      <c r="T52" s="36" t="s">
        <v>373</v>
      </c>
      <c r="U52" s="37">
        <v>500</v>
      </c>
      <c r="V52" s="38"/>
      <c r="W52" s="38"/>
      <c r="X52" s="38"/>
      <c r="Y52" s="38"/>
      <c r="Z52" s="38">
        <f t="shared" si="11"/>
        <v>0</v>
      </c>
      <c r="AA52" s="42">
        <v>1000000000</v>
      </c>
      <c r="AB52" s="39"/>
      <c r="AC52" s="39"/>
      <c r="AD52" s="39"/>
      <c r="AE52" s="39"/>
      <c r="AF52" s="39">
        <f t="shared" si="2"/>
        <v>1000000000</v>
      </c>
      <c r="AG52" s="39"/>
      <c r="AH52" s="39"/>
      <c r="AI52" s="39"/>
      <c r="AJ52" s="39"/>
      <c r="AK52" s="39"/>
      <c r="AL52" s="39">
        <f t="shared" si="4"/>
        <v>0</v>
      </c>
      <c r="AM52" s="39"/>
      <c r="AN52" s="39"/>
      <c r="AO52" s="39"/>
      <c r="AP52" s="39"/>
      <c r="AQ52" s="39"/>
      <c r="AR52" s="39">
        <f t="shared" si="3"/>
        <v>0</v>
      </c>
      <c r="AS52" s="49">
        <f t="shared" si="14"/>
        <v>1000000000</v>
      </c>
      <c r="AT52" s="45">
        <f t="shared" si="10"/>
        <v>1000000000</v>
      </c>
      <c r="AU52" s="45">
        <f t="shared" si="7"/>
        <v>0</v>
      </c>
      <c r="AV52" s="45">
        <f t="shared" si="7"/>
        <v>0</v>
      </c>
      <c r="AW52" s="45">
        <f t="shared" si="7"/>
        <v>0</v>
      </c>
      <c r="AX52" s="45">
        <f t="shared" si="7"/>
        <v>0</v>
      </c>
      <c r="AY52" s="49">
        <f t="shared" si="7"/>
        <v>1000000000</v>
      </c>
    </row>
    <row r="53" spans="1:51" ht="113.25" customHeight="1" x14ac:dyDescent="0.2">
      <c r="A53" s="40">
        <v>47</v>
      </c>
      <c r="B53" s="30" t="s">
        <v>210</v>
      </c>
      <c r="C53" s="30" t="s">
        <v>558</v>
      </c>
      <c r="D53" s="40">
        <v>0</v>
      </c>
      <c r="E53" s="40" t="s">
        <v>63</v>
      </c>
      <c r="F53" s="40">
        <v>1</v>
      </c>
      <c r="G53" s="339" t="s">
        <v>374</v>
      </c>
      <c r="H53" s="353" t="s">
        <v>375</v>
      </c>
      <c r="I53" s="294" t="s">
        <v>376</v>
      </c>
      <c r="J53" s="60"/>
      <c r="K53" s="244" t="s">
        <v>377</v>
      </c>
      <c r="L53" s="34" t="s">
        <v>378</v>
      </c>
      <c r="M53" s="33" t="s">
        <v>379</v>
      </c>
      <c r="N53" s="36" t="s">
        <v>380</v>
      </c>
      <c r="O53" s="36" t="s">
        <v>381</v>
      </c>
      <c r="P53" s="36" t="s">
        <v>382</v>
      </c>
      <c r="Q53" s="36" t="s">
        <v>383</v>
      </c>
      <c r="R53" s="36" t="s">
        <v>382</v>
      </c>
      <c r="S53" s="31"/>
      <c r="T53" s="36" t="s">
        <v>384</v>
      </c>
      <c r="U53" s="37">
        <v>1</v>
      </c>
      <c r="V53" s="38"/>
      <c r="W53" s="38"/>
      <c r="X53" s="38"/>
      <c r="Y53" s="38"/>
      <c r="Z53" s="38">
        <f t="shared" si="11"/>
        <v>0</v>
      </c>
      <c r="AA53" s="39"/>
      <c r="AB53" s="39"/>
      <c r="AC53" s="287">
        <v>20000000000</v>
      </c>
      <c r="AD53" s="39"/>
      <c r="AE53" s="39"/>
      <c r="AF53" s="289">
        <f t="shared" si="2"/>
        <v>20000000000</v>
      </c>
      <c r="AG53" s="39"/>
      <c r="AH53" s="39"/>
      <c r="AI53" s="39"/>
      <c r="AJ53" s="39"/>
      <c r="AK53" s="39"/>
      <c r="AL53" s="39">
        <f t="shared" si="4"/>
        <v>0</v>
      </c>
      <c r="AM53" s="39"/>
      <c r="AN53" s="39"/>
      <c r="AO53" s="39"/>
      <c r="AP53" s="39"/>
      <c r="AQ53" s="39"/>
      <c r="AR53" s="39">
        <f t="shared" si="3"/>
        <v>0</v>
      </c>
      <c r="AS53" s="295">
        <f t="shared" si="14"/>
        <v>20000000000</v>
      </c>
      <c r="AT53" s="45">
        <f t="shared" si="10"/>
        <v>0</v>
      </c>
      <c r="AU53" s="45">
        <f t="shared" si="7"/>
        <v>0</v>
      </c>
      <c r="AV53" s="318">
        <f t="shared" si="7"/>
        <v>20000000000</v>
      </c>
      <c r="AW53" s="45">
        <f t="shared" si="7"/>
        <v>0</v>
      </c>
      <c r="AX53" s="45">
        <f t="shared" si="7"/>
        <v>0</v>
      </c>
      <c r="AY53" s="295">
        <f t="shared" si="7"/>
        <v>20000000000</v>
      </c>
    </row>
    <row r="54" spans="1:51" ht="92.25" customHeight="1" x14ac:dyDescent="0.2">
      <c r="A54" s="40">
        <v>48</v>
      </c>
      <c r="B54" s="30" t="s">
        <v>210</v>
      </c>
      <c r="C54" s="30" t="s">
        <v>559</v>
      </c>
      <c r="D54" s="40">
        <v>21</v>
      </c>
      <c r="E54" s="40" t="s">
        <v>63</v>
      </c>
      <c r="F54" s="40">
        <v>16</v>
      </c>
      <c r="G54" s="339"/>
      <c r="H54" s="353"/>
      <c r="I54" s="294"/>
      <c r="J54" s="65" t="s">
        <v>385</v>
      </c>
      <c r="K54" s="245"/>
      <c r="L54" s="34" t="s">
        <v>378</v>
      </c>
      <c r="M54" s="33" t="s">
        <v>379</v>
      </c>
      <c r="N54" s="36" t="s">
        <v>386</v>
      </c>
      <c r="O54" s="36" t="s">
        <v>387</v>
      </c>
      <c r="P54" s="36" t="s">
        <v>388</v>
      </c>
      <c r="Q54" s="36" t="s">
        <v>389</v>
      </c>
      <c r="R54" s="36" t="s">
        <v>388</v>
      </c>
      <c r="S54" s="31"/>
      <c r="T54" s="36" t="s">
        <v>390</v>
      </c>
      <c r="U54" s="37">
        <v>1</v>
      </c>
      <c r="V54" s="38"/>
      <c r="W54" s="38"/>
      <c r="X54" s="38"/>
      <c r="Y54" s="38"/>
      <c r="Z54" s="38">
        <f t="shared" si="11"/>
        <v>0</v>
      </c>
      <c r="AA54" s="39"/>
      <c r="AB54" s="39"/>
      <c r="AC54" s="302"/>
      <c r="AD54" s="39"/>
      <c r="AE54" s="39"/>
      <c r="AF54" s="306"/>
      <c r="AG54" s="39"/>
      <c r="AH54" s="39"/>
      <c r="AI54" s="39"/>
      <c r="AJ54" s="39"/>
      <c r="AK54" s="39"/>
      <c r="AL54" s="39">
        <f t="shared" si="4"/>
        <v>0</v>
      </c>
      <c r="AM54" s="39"/>
      <c r="AN54" s="39"/>
      <c r="AO54" s="39"/>
      <c r="AP54" s="39"/>
      <c r="AQ54" s="39"/>
      <c r="AR54" s="39">
        <f t="shared" si="3"/>
        <v>0</v>
      </c>
      <c r="AS54" s="311"/>
      <c r="AT54" s="45">
        <f t="shared" si="10"/>
        <v>0</v>
      </c>
      <c r="AU54" s="45">
        <f t="shared" si="7"/>
        <v>0</v>
      </c>
      <c r="AV54" s="319"/>
      <c r="AW54" s="45">
        <f t="shared" si="7"/>
        <v>0</v>
      </c>
      <c r="AX54" s="45">
        <f t="shared" si="7"/>
        <v>0</v>
      </c>
      <c r="AY54" s="311"/>
    </row>
    <row r="55" spans="1:51" ht="92.25" customHeight="1" x14ac:dyDescent="0.2">
      <c r="A55" s="40">
        <v>49</v>
      </c>
      <c r="B55" s="30" t="s">
        <v>210</v>
      </c>
      <c r="C55" s="30" t="s">
        <v>560</v>
      </c>
      <c r="D55" s="40">
        <v>0</v>
      </c>
      <c r="E55" s="40" t="s">
        <v>63</v>
      </c>
      <c r="F55" s="40">
        <v>18</v>
      </c>
      <c r="G55" s="339"/>
      <c r="H55" s="353"/>
      <c r="I55" s="294"/>
      <c r="J55" s="65" t="s">
        <v>391</v>
      </c>
      <c r="K55" s="246"/>
      <c r="L55" s="34" t="s">
        <v>378</v>
      </c>
      <c r="M55" s="33" t="s">
        <v>379</v>
      </c>
      <c r="N55" s="36" t="s">
        <v>380</v>
      </c>
      <c r="O55" s="36" t="s">
        <v>392</v>
      </c>
      <c r="P55" s="36" t="s">
        <v>393</v>
      </c>
      <c r="Q55" s="36" t="s">
        <v>394</v>
      </c>
      <c r="R55" s="36" t="s">
        <v>395</v>
      </c>
      <c r="S55" s="31"/>
      <c r="T55" s="36" t="s">
        <v>396</v>
      </c>
      <c r="U55" s="37">
        <v>1</v>
      </c>
      <c r="V55" s="38"/>
      <c r="W55" s="38"/>
      <c r="X55" s="38"/>
      <c r="Y55" s="38"/>
      <c r="Z55" s="38">
        <f t="shared" si="11"/>
        <v>0</v>
      </c>
      <c r="AA55" s="39"/>
      <c r="AB55" s="39"/>
      <c r="AC55" s="288"/>
      <c r="AD55" s="39"/>
      <c r="AE55" s="39"/>
      <c r="AF55" s="290"/>
      <c r="AG55" s="39"/>
      <c r="AH55" s="39"/>
      <c r="AI55" s="39"/>
      <c r="AJ55" s="39"/>
      <c r="AK55" s="39"/>
      <c r="AL55" s="39">
        <f t="shared" si="4"/>
        <v>0</v>
      </c>
      <c r="AM55" s="39"/>
      <c r="AN55" s="39"/>
      <c r="AO55" s="39"/>
      <c r="AP55" s="39"/>
      <c r="AQ55" s="39"/>
      <c r="AR55" s="39">
        <f t="shared" si="3"/>
        <v>0</v>
      </c>
      <c r="AS55" s="296"/>
      <c r="AT55" s="45">
        <f t="shared" si="10"/>
        <v>0</v>
      </c>
      <c r="AU55" s="45">
        <f t="shared" si="7"/>
        <v>0</v>
      </c>
      <c r="AV55" s="320"/>
      <c r="AW55" s="45">
        <f t="shared" si="7"/>
        <v>0</v>
      </c>
      <c r="AX55" s="45">
        <f t="shared" si="7"/>
        <v>0</v>
      </c>
      <c r="AY55" s="296"/>
    </row>
    <row r="56" spans="1:51" ht="84" customHeight="1" x14ac:dyDescent="0.2">
      <c r="A56" s="40">
        <v>50</v>
      </c>
      <c r="B56" s="30" t="s">
        <v>210</v>
      </c>
      <c r="C56" s="30" t="s">
        <v>559</v>
      </c>
      <c r="D56" s="40">
        <v>21</v>
      </c>
      <c r="E56" s="40" t="s">
        <v>63</v>
      </c>
      <c r="F56" s="40">
        <v>16</v>
      </c>
      <c r="G56" s="66" t="s">
        <v>397</v>
      </c>
      <c r="H56" s="67" t="s">
        <v>398</v>
      </c>
      <c r="I56" s="68" t="s">
        <v>399</v>
      </c>
      <c r="J56" s="60"/>
      <c r="K56" s="33" t="s">
        <v>284</v>
      </c>
      <c r="L56" s="34" t="s">
        <v>400</v>
      </c>
      <c r="M56" s="33" t="s">
        <v>401</v>
      </c>
      <c r="N56" s="36" t="s">
        <v>287</v>
      </c>
      <c r="O56" s="36" t="s">
        <v>402</v>
      </c>
      <c r="P56" s="36" t="s">
        <v>403</v>
      </c>
      <c r="Q56" s="36" t="s">
        <v>404</v>
      </c>
      <c r="R56" s="36" t="s">
        <v>405</v>
      </c>
      <c r="S56" s="31"/>
      <c r="T56" s="36" t="s">
        <v>406</v>
      </c>
      <c r="U56" s="37">
        <v>1</v>
      </c>
      <c r="V56" s="38"/>
      <c r="W56" s="38"/>
      <c r="X56" s="38"/>
      <c r="Y56" s="38"/>
      <c r="Z56" s="38">
        <f t="shared" si="11"/>
        <v>0</v>
      </c>
      <c r="AA56" s="39"/>
      <c r="AB56" s="39"/>
      <c r="AC56" s="39"/>
      <c r="AD56" s="39"/>
      <c r="AE56" s="39"/>
      <c r="AF56" s="39">
        <f t="shared" si="2"/>
        <v>0</v>
      </c>
      <c r="AG56" s="42">
        <v>10000000000</v>
      </c>
      <c r="AH56" s="39"/>
      <c r="AI56" s="39"/>
      <c r="AJ56" s="39"/>
      <c r="AK56" s="39"/>
      <c r="AL56" s="39">
        <f t="shared" si="4"/>
        <v>10000000000</v>
      </c>
      <c r="AM56" s="130">
        <v>10000000000</v>
      </c>
      <c r="AN56" s="39"/>
      <c r="AO56" s="39"/>
      <c r="AP56" s="39"/>
      <c r="AQ56" s="39"/>
      <c r="AR56" s="39">
        <f t="shared" si="3"/>
        <v>10000000000</v>
      </c>
      <c r="AS56" s="44">
        <f t="shared" si="14"/>
        <v>20000000000</v>
      </c>
      <c r="AT56" s="45">
        <f t="shared" si="10"/>
        <v>20000000000</v>
      </c>
      <c r="AU56" s="45">
        <f t="shared" si="7"/>
        <v>0</v>
      </c>
      <c r="AV56" s="45">
        <f t="shared" si="7"/>
        <v>0</v>
      </c>
      <c r="AW56" s="45">
        <f t="shared" si="7"/>
        <v>0</v>
      </c>
      <c r="AX56" s="45">
        <f t="shared" si="7"/>
        <v>0</v>
      </c>
      <c r="AY56" s="44">
        <f t="shared" si="7"/>
        <v>20000000000</v>
      </c>
    </row>
    <row r="57" spans="1:51" ht="113.25" customHeight="1" x14ac:dyDescent="0.2">
      <c r="A57" s="40">
        <v>51</v>
      </c>
      <c r="B57" s="30" t="s">
        <v>407</v>
      </c>
      <c r="C57" s="244" t="s">
        <v>561</v>
      </c>
      <c r="D57" s="244">
        <v>18.12</v>
      </c>
      <c r="E57" s="244" t="s">
        <v>540</v>
      </c>
      <c r="F57" s="244">
        <v>18</v>
      </c>
      <c r="G57" s="339" t="s">
        <v>408</v>
      </c>
      <c r="H57" s="285" t="s">
        <v>409</v>
      </c>
      <c r="I57" s="47" t="s">
        <v>410</v>
      </c>
      <c r="J57" s="60"/>
      <c r="K57" s="315" t="s">
        <v>411</v>
      </c>
      <c r="L57" s="34" t="s">
        <v>412</v>
      </c>
      <c r="M57" s="33" t="s">
        <v>413</v>
      </c>
      <c r="N57" s="36" t="s">
        <v>414</v>
      </c>
      <c r="O57" s="36" t="s">
        <v>415</v>
      </c>
      <c r="P57" s="36" t="s">
        <v>416</v>
      </c>
      <c r="Q57" s="36" t="s">
        <v>417</v>
      </c>
      <c r="R57" s="36" t="s">
        <v>418</v>
      </c>
      <c r="S57" s="31"/>
      <c r="T57" s="36" t="s">
        <v>240</v>
      </c>
      <c r="U57" s="37">
        <v>2300</v>
      </c>
      <c r="V57" s="38"/>
      <c r="W57" s="38"/>
      <c r="X57" s="38"/>
      <c r="Y57" s="38"/>
      <c r="Z57" s="38">
        <f t="shared" si="11"/>
        <v>0</v>
      </c>
      <c r="AA57" s="39"/>
      <c r="AB57" s="39"/>
      <c r="AC57" s="39"/>
      <c r="AD57" s="39"/>
      <c r="AE57" s="39"/>
      <c r="AF57" s="39">
        <f t="shared" si="2"/>
        <v>0</v>
      </c>
      <c r="AG57" s="39">
        <v>1300000000</v>
      </c>
      <c r="AH57" s="39"/>
      <c r="AI57" s="39"/>
      <c r="AJ57" s="39"/>
      <c r="AK57" s="39"/>
      <c r="AL57" s="39">
        <f t="shared" si="4"/>
        <v>1300000000</v>
      </c>
      <c r="AM57" s="130">
        <v>1300000000</v>
      </c>
      <c r="AN57" s="39"/>
      <c r="AO57" s="39"/>
      <c r="AP57" s="39"/>
      <c r="AQ57" s="39"/>
      <c r="AR57" s="39">
        <f t="shared" si="3"/>
        <v>1300000000</v>
      </c>
      <c r="AS57" s="48">
        <f t="shared" si="14"/>
        <v>2600000000</v>
      </c>
      <c r="AT57" s="45">
        <f t="shared" si="10"/>
        <v>2600000000</v>
      </c>
      <c r="AU57" s="45">
        <f t="shared" si="7"/>
        <v>0</v>
      </c>
      <c r="AV57" s="45">
        <f t="shared" si="7"/>
        <v>0</v>
      </c>
      <c r="AW57" s="45">
        <f t="shared" si="7"/>
        <v>0</v>
      </c>
      <c r="AX57" s="45">
        <f t="shared" si="7"/>
        <v>0</v>
      </c>
      <c r="AY57" s="48">
        <f t="shared" si="7"/>
        <v>2600000000</v>
      </c>
    </row>
    <row r="58" spans="1:51" ht="115.5" customHeight="1" x14ac:dyDescent="0.2">
      <c r="A58" s="40">
        <v>52</v>
      </c>
      <c r="B58" s="30" t="s">
        <v>407</v>
      </c>
      <c r="C58" s="246"/>
      <c r="D58" s="246"/>
      <c r="E58" s="246"/>
      <c r="F58" s="246"/>
      <c r="G58" s="339"/>
      <c r="H58" s="285"/>
      <c r="I58" s="47" t="s">
        <v>419</v>
      </c>
      <c r="J58" s="60" t="s">
        <v>533</v>
      </c>
      <c r="K58" s="317"/>
      <c r="L58" s="34" t="s">
        <v>412</v>
      </c>
      <c r="M58" s="33" t="s">
        <v>413</v>
      </c>
      <c r="N58" s="36" t="s">
        <v>414</v>
      </c>
      <c r="O58" s="36" t="s">
        <v>415</v>
      </c>
      <c r="P58" s="36" t="s">
        <v>416</v>
      </c>
      <c r="Q58" s="36" t="s">
        <v>417</v>
      </c>
      <c r="R58" s="36" t="s">
        <v>418</v>
      </c>
      <c r="S58" s="31"/>
      <c r="T58" s="36" t="s">
        <v>240</v>
      </c>
      <c r="U58" s="37">
        <v>30</v>
      </c>
      <c r="V58" s="38"/>
      <c r="W58" s="38"/>
      <c r="X58" s="38"/>
      <c r="Y58" s="38"/>
      <c r="Z58" s="38">
        <f t="shared" si="11"/>
        <v>0</v>
      </c>
      <c r="AA58" s="39"/>
      <c r="AB58" s="39"/>
      <c r="AC58" s="39"/>
      <c r="AD58" s="39"/>
      <c r="AE58" s="39"/>
      <c r="AF58" s="39">
        <f t="shared" si="2"/>
        <v>0</v>
      </c>
      <c r="AG58" s="39"/>
      <c r="AH58" s="39"/>
      <c r="AI58" s="39"/>
      <c r="AJ58" s="39"/>
      <c r="AK58" s="39"/>
      <c r="AL58" s="39">
        <f t="shared" si="4"/>
        <v>0</v>
      </c>
      <c r="AM58" s="42"/>
      <c r="AN58" s="39"/>
      <c r="AO58" s="39"/>
      <c r="AP58" s="39"/>
      <c r="AQ58" s="130">
        <v>1000000000</v>
      </c>
      <c r="AR58" s="39">
        <f t="shared" si="3"/>
        <v>1000000000</v>
      </c>
      <c r="AS58" s="48">
        <f t="shared" si="14"/>
        <v>1000000000</v>
      </c>
      <c r="AT58" s="45">
        <f t="shared" si="10"/>
        <v>0</v>
      </c>
      <c r="AU58" s="45">
        <f t="shared" si="7"/>
        <v>0</v>
      </c>
      <c r="AV58" s="45">
        <f t="shared" si="7"/>
        <v>0</v>
      </c>
      <c r="AW58" s="45">
        <f t="shared" si="7"/>
        <v>0</v>
      </c>
      <c r="AX58" s="45">
        <f t="shared" si="7"/>
        <v>1000000000</v>
      </c>
      <c r="AY58" s="48">
        <f t="shared" si="7"/>
        <v>1000000000</v>
      </c>
    </row>
    <row r="59" spans="1:51" ht="109.5" customHeight="1" x14ac:dyDescent="0.2">
      <c r="A59" s="40">
        <v>53</v>
      </c>
      <c r="B59" s="30" t="s">
        <v>407</v>
      </c>
      <c r="C59" s="244" t="s">
        <v>562</v>
      </c>
      <c r="D59" s="244">
        <v>93.5</v>
      </c>
      <c r="E59" s="244" t="s">
        <v>540</v>
      </c>
      <c r="F59" s="244">
        <v>94</v>
      </c>
      <c r="G59" s="339"/>
      <c r="H59" s="285"/>
      <c r="I59" s="294" t="s">
        <v>420</v>
      </c>
      <c r="J59" s="60"/>
      <c r="K59" s="357" t="s">
        <v>421</v>
      </c>
      <c r="L59" s="34" t="s">
        <v>412</v>
      </c>
      <c r="M59" s="33" t="s">
        <v>413</v>
      </c>
      <c r="N59" s="357" t="s">
        <v>422</v>
      </c>
      <c r="O59" s="36" t="s">
        <v>423</v>
      </c>
      <c r="P59" s="36" t="s">
        <v>424</v>
      </c>
      <c r="Q59" s="36" t="s">
        <v>425</v>
      </c>
      <c r="R59" s="36" t="s">
        <v>424</v>
      </c>
      <c r="S59" s="31"/>
      <c r="T59" s="36" t="s">
        <v>426</v>
      </c>
      <c r="U59" s="37">
        <v>1</v>
      </c>
      <c r="V59" s="38"/>
      <c r="W59" s="38"/>
      <c r="X59" s="38"/>
      <c r="Y59" s="38"/>
      <c r="Z59" s="38">
        <f t="shared" si="11"/>
        <v>0</v>
      </c>
      <c r="AA59" s="39"/>
      <c r="AB59" s="39"/>
      <c r="AC59" s="39"/>
      <c r="AD59" s="39"/>
      <c r="AE59" s="39"/>
      <c r="AF59" s="39">
        <f t="shared" si="2"/>
        <v>0</v>
      </c>
      <c r="AG59" s="39"/>
      <c r="AH59" s="39"/>
      <c r="AI59" s="39"/>
      <c r="AJ59" s="39"/>
      <c r="AK59" s="39"/>
      <c r="AL59" s="323">
        <f t="shared" si="4"/>
        <v>0</v>
      </c>
      <c r="AM59" s="287">
        <v>4000000000</v>
      </c>
      <c r="AN59" s="39"/>
      <c r="AO59" s="39"/>
      <c r="AP59" s="39"/>
      <c r="AQ59" s="321">
        <v>4000000000</v>
      </c>
      <c r="AR59" s="323">
        <f t="shared" si="3"/>
        <v>8000000000</v>
      </c>
      <c r="AS59" s="312">
        <f t="shared" si="14"/>
        <v>8000000000</v>
      </c>
      <c r="AT59" s="318">
        <f t="shared" si="10"/>
        <v>4000000000</v>
      </c>
      <c r="AU59" s="45">
        <f t="shared" si="7"/>
        <v>0</v>
      </c>
      <c r="AV59" s="45">
        <f t="shared" si="7"/>
        <v>0</v>
      </c>
      <c r="AW59" s="45">
        <f t="shared" si="7"/>
        <v>0</v>
      </c>
      <c r="AX59" s="45">
        <f t="shared" si="7"/>
        <v>4000000000</v>
      </c>
      <c r="AY59" s="312">
        <f t="shared" si="7"/>
        <v>8000000000</v>
      </c>
    </row>
    <row r="60" spans="1:51" ht="89.25" customHeight="1" x14ac:dyDescent="0.2">
      <c r="A60" s="40">
        <v>54</v>
      </c>
      <c r="B60" s="30" t="s">
        <v>407</v>
      </c>
      <c r="C60" s="246"/>
      <c r="D60" s="246"/>
      <c r="E60" s="246"/>
      <c r="F60" s="246"/>
      <c r="G60" s="339"/>
      <c r="H60" s="285"/>
      <c r="I60" s="294"/>
      <c r="J60" s="60"/>
      <c r="K60" s="358"/>
      <c r="L60" s="34" t="s">
        <v>412</v>
      </c>
      <c r="M60" s="33" t="s">
        <v>413</v>
      </c>
      <c r="N60" s="358"/>
      <c r="O60" s="36" t="s">
        <v>427</v>
      </c>
      <c r="P60" s="36" t="s">
        <v>428</v>
      </c>
      <c r="Q60" s="36" t="s">
        <v>429</v>
      </c>
      <c r="R60" s="36" t="s">
        <v>428</v>
      </c>
      <c r="S60" s="31"/>
      <c r="T60" s="36" t="s">
        <v>426</v>
      </c>
      <c r="U60" s="37">
        <v>1</v>
      </c>
      <c r="V60" s="38"/>
      <c r="W60" s="38"/>
      <c r="X60" s="38"/>
      <c r="Y60" s="38"/>
      <c r="Z60" s="38">
        <f t="shared" si="11"/>
        <v>0</v>
      </c>
      <c r="AA60" s="39"/>
      <c r="AB60" s="39"/>
      <c r="AC60" s="39"/>
      <c r="AD60" s="39"/>
      <c r="AE60" s="39"/>
      <c r="AF60" s="39">
        <f t="shared" si="2"/>
        <v>0</v>
      </c>
      <c r="AG60" s="39"/>
      <c r="AH60" s="39"/>
      <c r="AI60" s="39"/>
      <c r="AJ60" s="39"/>
      <c r="AK60" s="39"/>
      <c r="AL60" s="324"/>
      <c r="AM60" s="288"/>
      <c r="AN60" s="39"/>
      <c r="AO60" s="39"/>
      <c r="AP60" s="39"/>
      <c r="AQ60" s="322"/>
      <c r="AR60" s="324"/>
      <c r="AS60" s="314"/>
      <c r="AT60" s="320"/>
      <c r="AU60" s="45">
        <f t="shared" si="7"/>
        <v>0</v>
      </c>
      <c r="AV60" s="45">
        <f t="shared" si="7"/>
        <v>0</v>
      </c>
      <c r="AW60" s="45">
        <f t="shared" si="7"/>
        <v>0</v>
      </c>
      <c r="AX60" s="45">
        <f t="shared" si="7"/>
        <v>0</v>
      </c>
      <c r="AY60" s="314"/>
    </row>
    <row r="61" spans="1:51" ht="79.5" customHeight="1" x14ac:dyDescent="0.2">
      <c r="A61" s="40">
        <v>55</v>
      </c>
      <c r="B61" s="30" t="s">
        <v>407</v>
      </c>
      <c r="C61" s="137" t="s">
        <v>563</v>
      </c>
      <c r="D61" s="137">
        <v>0</v>
      </c>
      <c r="E61" s="137" t="s">
        <v>63</v>
      </c>
      <c r="F61" s="137">
        <v>8</v>
      </c>
      <c r="G61" s="339"/>
      <c r="H61" s="285"/>
      <c r="I61" s="68" t="s">
        <v>430</v>
      </c>
      <c r="J61" s="60"/>
      <c r="K61" s="34" t="s">
        <v>411</v>
      </c>
      <c r="L61" s="34" t="s">
        <v>431</v>
      </c>
      <c r="M61" s="33" t="s">
        <v>432</v>
      </c>
      <c r="N61" s="36" t="s">
        <v>433</v>
      </c>
      <c r="O61" s="36" t="s">
        <v>434</v>
      </c>
      <c r="P61" s="36" t="s">
        <v>435</v>
      </c>
      <c r="Q61" s="36" t="s">
        <v>436</v>
      </c>
      <c r="R61" s="36" t="s">
        <v>437</v>
      </c>
      <c r="S61" s="31"/>
      <c r="T61" s="36" t="s">
        <v>438</v>
      </c>
      <c r="U61" s="37">
        <v>50</v>
      </c>
      <c r="V61" s="38"/>
      <c r="W61" s="38"/>
      <c r="X61" s="38"/>
      <c r="Y61" s="38"/>
      <c r="Z61" s="38">
        <f t="shared" si="11"/>
        <v>0</v>
      </c>
      <c r="AA61" s="39"/>
      <c r="AB61" s="39"/>
      <c r="AC61" s="39"/>
      <c r="AD61" s="39"/>
      <c r="AE61" s="39"/>
      <c r="AF61" s="39">
        <f t="shared" si="2"/>
        <v>0</v>
      </c>
      <c r="AG61" s="39"/>
      <c r="AH61" s="39"/>
      <c r="AI61" s="39"/>
      <c r="AJ61" s="39"/>
      <c r="AK61" s="39"/>
      <c r="AL61" s="39">
        <f t="shared" si="4"/>
        <v>0</v>
      </c>
      <c r="AM61" s="42">
        <v>3000000000</v>
      </c>
      <c r="AN61" s="39"/>
      <c r="AO61" s="39"/>
      <c r="AP61" s="39"/>
      <c r="AQ61" s="39"/>
      <c r="AR61" s="39">
        <f t="shared" si="3"/>
        <v>3000000000</v>
      </c>
      <c r="AS61" s="48">
        <f t="shared" si="14"/>
        <v>3000000000</v>
      </c>
      <c r="AT61" s="45">
        <f t="shared" si="10"/>
        <v>3000000000</v>
      </c>
      <c r="AU61" s="45">
        <f t="shared" si="7"/>
        <v>0</v>
      </c>
      <c r="AV61" s="45">
        <f t="shared" si="7"/>
        <v>0</v>
      </c>
      <c r="AW61" s="45">
        <f t="shared" si="7"/>
        <v>0</v>
      </c>
      <c r="AX61" s="45">
        <f t="shared" si="7"/>
        <v>0</v>
      </c>
      <c r="AY61" s="48">
        <f t="shared" si="7"/>
        <v>3000000000</v>
      </c>
    </row>
    <row r="62" spans="1:51" ht="148.5" customHeight="1" x14ac:dyDescent="0.2">
      <c r="A62" s="40">
        <v>56</v>
      </c>
      <c r="B62" s="30" t="s">
        <v>407</v>
      </c>
      <c r="C62" s="137" t="s">
        <v>564</v>
      </c>
      <c r="D62" s="137">
        <v>1.22</v>
      </c>
      <c r="E62" s="137" t="s">
        <v>540</v>
      </c>
      <c r="F62" s="137">
        <v>1.17</v>
      </c>
      <c r="G62" s="339"/>
      <c r="H62" s="285"/>
      <c r="I62" s="69" t="s">
        <v>439</v>
      </c>
      <c r="J62" s="70"/>
      <c r="K62" s="71" t="s">
        <v>440</v>
      </c>
      <c r="L62" s="71" t="s">
        <v>431</v>
      </c>
      <c r="M62" s="72" t="s">
        <v>432</v>
      </c>
      <c r="N62" s="71" t="s">
        <v>441</v>
      </c>
      <c r="O62" s="73" t="s">
        <v>442</v>
      </c>
      <c r="P62" s="73" t="s">
        <v>443</v>
      </c>
      <c r="Q62" s="73" t="s">
        <v>444</v>
      </c>
      <c r="R62" s="73" t="s">
        <v>445</v>
      </c>
      <c r="S62" s="74"/>
      <c r="T62" s="73" t="s">
        <v>438</v>
      </c>
      <c r="U62" s="75">
        <v>2000</v>
      </c>
      <c r="V62" s="76"/>
      <c r="W62" s="76"/>
      <c r="X62" s="38"/>
      <c r="Y62" s="38"/>
      <c r="Z62" s="38">
        <f t="shared" si="11"/>
        <v>0</v>
      </c>
      <c r="AA62" s="39"/>
      <c r="AB62" s="39"/>
      <c r="AC62" s="39"/>
      <c r="AD62" s="39"/>
      <c r="AE62" s="39"/>
      <c r="AF62" s="39">
        <f t="shared" si="2"/>
        <v>0</v>
      </c>
      <c r="AG62" s="39"/>
      <c r="AH62" s="39"/>
      <c r="AI62" s="39"/>
      <c r="AJ62" s="39"/>
      <c r="AK62" s="39"/>
      <c r="AL62" s="39">
        <f t="shared" si="4"/>
        <v>0</v>
      </c>
      <c r="AM62" s="130">
        <v>5000000000</v>
      </c>
      <c r="AN62" s="39"/>
      <c r="AO62" s="39"/>
      <c r="AP62" s="39"/>
      <c r="AQ62" s="130">
        <v>3000000000</v>
      </c>
      <c r="AR62" s="39">
        <f t="shared" si="3"/>
        <v>8000000000</v>
      </c>
      <c r="AS62" s="48">
        <f t="shared" si="14"/>
        <v>8000000000</v>
      </c>
      <c r="AT62" s="45">
        <f t="shared" si="10"/>
        <v>5000000000</v>
      </c>
      <c r="AU62" s="45">
        <f t="shared" si="7"/>
        <v>0</v>
      </c>
      <c r="AV62" s="45">
        <f t="shared" si="7"/>
        <v>0</v>
      </c>
      <c r="AW62" s="45">
        <f t="shared" si="7"/>
        <v>0</v>
      </c>
      <c r="AX62" s="45">
        <f t="shared" si="7"/>
        <v>3000000000</v>
      </c>
      <c r="AY62" s="48">
        <f t="shared" si="7"/>
        <v>8000000000</v>
      </c>
    </row>
    <row r="63" spans="1:51" ht="81.75" customHeight="1" x14ac:dyDescent="0.2">
      <c r="A63" s="40">
        <v>57</v>
      </c>
      <c r="B63" s="30" t="s">
        <v>407</v>
      </c>
      <c r="C63" s="244" t="s">
        <v>565</v>
      </c>
      <c r="D63" s="247" t="s">
        <v>557</v>
      </c>
      <c r="E63" s="247" t="s">
        <v>63</v>
      </c>
      <c r="F63" s="247">
        <v>2000</v>
      </c>
      <c r="G63" s="339"/>
      <c r="H63" s="285"/>
      <c r="I63" s="68" t="s">
        <v>446</v>
      </c>
      <c r="J63" s="60"/>
      <c r="K63" s="31"/>
      <c r="L63" s="34" t="s">
        <v>447</v>
      </c>
      <c r="M63" s="33" t="s">
        <v>448</v>
      </c>
      <c r="N63" s="31"/>
      <c r="O63" s="36" t="s">
        <v>449</v>
      </c>
      <c r="P63" s="36" t="s">
        <v>450</v>
      </c>
      <c r="Q63" s="36" t="s">
        <v>451</v>
      </c>
      <c r="R63" s="36" t="s">
        <v>450</v>
      </c>
      <c r="S63" s="31"/>
      <c r="T63" s="36" t="s">
        <v>452</v>
      </c>
      <c r="U63" s="37">
        <v>30000</v>
      </c>
      <c r="V63" s="38"/>
      <c r="W63" s="38"/>
      <c r="X63" s="38"/>
      <c r="Y63" s="38"/>
      <c r="Z63" s="38">
        <f t="shared" si="11"/>
        <v>0</v>
      </c>
      <c r="AA63" s="39"/>
      <c r="AB63" s="39"/>
      <c r="AC63" s="39"/>
      <c r="AD63" s="39"/>
      <c r="AE63" s="39"/>
      <c r="AF63" s="39">
        <f t="shared" si="2"/>
        <v>0</v>
      </c>
      <c r="AG63" s="39"/>
      <c r="AH63" s="39"/>
      <c r="AI63" s="39"/>
      <c r="AJ63" s="39"/>
      <c r="AK63" s="39"/>
      <c r="AL63" s="39">
        <f t="shared" si="4"/>
        <v>0</v>
      </c>
      <c r="AM63" s="42">
        <v>2000000000</v>
      </c>
      <c r="AN63" s="39"/>
      <c r="AO63" s="39"/>
      <c r="AP63" s="39"/>
      <c r="AQ63" s="39"/>
      <c r="AR63" s="39">
        <f t="shared" si="3"/>
        <v>2000000000</v>
      </c>
      <c r="AS63" s="48">
        <f t="shared" si="14"/>
        <v>2000000000</v>
      </c>
      <c r="AT63" s="45">
        <f t="shared" si="10"/>
        <v>2000000000</v>
      </c>
      <c r="AU63" s="45">
        <f t="shared" si="7"/>
        <v>0</v>
      </c>
      <c r="AV63" s="45">
        <f t="shared" si="7"/>
        <v>0</v>
      </c>
      <c r="AW63" s="45">
        <f t="shared" si="7"/>
        <v>0</v>
      </c>
      <c r="AX63" s="45">
        <f t="shared" si="7"/>
        <v>0</v>
      </c>
      <c r="AY63" s="48">
        <f t="shared" si="7"/>
        <v>2000000000</v>
      </c>
    </row>
    <row r="64" spans="1:51" ht="74.25" customHeight="1" x14ac:dyDescent="0.2">
      <c r="A64" s="40">
        <v>58</v>
      </c>
      <c r="B64" s="30" t="s">
        <v>407</v>
      </c>
      <c r="C64" s="246"/>
      <c r="D64" s="248"/>
      <c r="E64" s="248"/>
      <c r="F64" s="248"/>
      <c r="G64" s="339"/>
      <c r="H64" s="285"/>
      <c r="I64" s="68" t="s">
        <v>453</v>
      </c>
      <c r="J64" s="60"/>
      <c r="K64" s="31"/>
      <c r="L64" s="34" t="s">
        <v>447</v>
      </c>
      <c r="M64" s="33" t="s">
        <v>448</v>
      </c>
      <c r="N64" s="31"/>
      <c r="O64" s="36" t="s">
        <v>454</v>
      </c>
      <c r="P64" s="36" t="s">
        <v>455</v>
      </c>
      <c r="Q64" s="36" t="s">
        <v>456</v>
      </c>
      <c r="R64" s="36" t="s">
        <v>455</v>
      </c>
      <c r="S64" s="31"/>
      <c r="T64" s="36" t="s">
        <v>452</v>
      </c>
      <c r="U64" s="37">
        <v>10</v>
      </c>
      <c r="V64" s="38"/>
      <c r="W64" s="38"/>
      <c r="X64" s="38"/>
      <c r="Y64" s="38"/>
      <c r="Z64" s="38">
        <f t="shared" si="11"/>
        <v>0</v>
      </c>
      <c r="AA64" s="39"/>
      <c r="AB64" s="39"/>
      <c r="AC64" s="39"/>
      <c r="AD64" s="39"/>
      <c r="AE64" s="39"/>
      <c r="AF64" s="39">
        <f t="shared" si="2"/>
        <v>0</v>
      </c>
      <c r="AG64" s="39"/>
      <c r="AH64" s="39"/>
      <c r="AI64" s="39"/>
      <c r="AJ64" s="39"/>
      <c r="AK64" s="39"/>
      <c r="AL64" s="39">
        <f t="shared" si="4"/>
        <v>0</v>
      </c>
      <c r="AM64" s="42">
        <v>2000000000</v>
      </c>
      <c r="AN64" s="39"/>
      <c r="AO64" s="39"/>
      <c r="AP64" s="39"/>
      <c r="AQ64" s="39"/>
      <c r="AR64" s="39">
        <f t="shared" si="3"/>
        <v>2000000000</v>
      </c>
      <c r="AS64" s="48">
        <f t="shared" si="14"/>
        <v>2000000000</v>
      </c>
      <c r="AT64" s="45">
        <f t="shared" si="10"/>
        <v>2000000000</v>
      </c>
      <c r="AU64" s="45">
        <f t="shared" si="7"/>
        <v>0</v>
      </c>
      <c r="AV64" s="45">
        <f t="shared" si="7"/>
        <v>0</v>
      </c>
      <c r="AW64" s="45">
        <f t="shared" si="7"/>
        <v>0</v>
      </c>
      <c r="AX64" s="45">
        <f t="shared" si="7"/>
        <v>0</v>
      </c>
      <c r="AY64" s="48">
        <f t="shared" si="7"/>
        <v>2000000000</v>
      </c>
    </row>
    <row r="65" spans="1:51" ht="109.5" customHeight="1" x14ac:dyDescent="0.2">
      <c r="A65" s="40">
        <v>59</v>
      </c>
      <c r="B65" s="30" t="s">
        <v>82</v>
      </c>
      <c r="C65" s="137" t="s">
        <v>566</v>
      </c>
      <c r="D65" s="40">
        <v>0</v>
      </c>
      <c r="E65" s="40" t="s">
        <v>63</v>
      </c>
      <c r="F65" s="40">
        <v>1</v>
      </c>
      <c r="G65" s="66" t="s">
        <v>457</v>
      </c>
      <c r="H65" s="67" t="s">
        <v>458</v>
      </c>
      <c r="I65" s="68" t="s">
        <v>459</v>
      </c>
      <c r="J65" s="60"/>
      <c r="K65" s="36" t="s">
        <v>460</v>
      </c>
      <c r="L65" s="34" t="s">
        <v>461</v>
      </c>
      <c r="M65" s="33" t="s">
        <v>462</v>
      </c>
      <c r="N65" s="36" t="s">
        <v>463</v>
      </c>
      <c r="O65" s="36" t="s">
        <v>464</v>
      </c>
      <c r="P65" s="36" t="s">
        <v>465</v>
      </c>
      <c r="Q65" s="36" t="s">
        <v>466</v>
      </c>
      <c r="R65" s="36" t="s">
        <v>465</v>
      </c>
      <c r="S65" s="31"/>
      <c r="T65" s="36" t="s">
        <v>467</v>
      </c>
      <c r="U65" s="37">
        <v>1</v>
      </c>
      <c r="V65" s="38"/>
      <c r="W65" s="38"/>
      <c r="X65" s="38"/>
      <c r="Y65" s="38"/>
      <c r="Z65" s="38">
        <f t="shared" si="11"/>
        <v>0</v>
      </c>
      <c r="AA65" s="39"/>
      <c r="AB65" s="39"/>
      <c r="AC65" s="39"/>
      <c r="AD65" s="39"/>
      <c r="AE65" s="39"/>
      <c r="AF65" s="39">
        <f t="shared" si="2"/>
        <v>0</v>
      </c>
      <c r="AG65" s="39"/>
      <c r="AH65" s="39"/>
      <c r="AI65" s="39"/>
      <c r="AJ65" s="39"/>
      <c r="AK65" s="39"/>
      <c r="AL65" s="39">
        <f t="shared" si="4"/>
        <v>0</v>
      </c>
      <c r="AM65" s="42">
        <v>1000000000</v>
      </c>
      <c r="AN65" s="39"/>
      <c r="AO65" s="39"/>
      <c r="AP65" s="39"/>
      <c r="AQ65" s="39"/>
      <c r="AR65" s="39">
        <f t="shared" si="3"/>
        <v>1000000000</v>
      </c>
      <c r="AS65" s="48">
        <f t="shared" si="14"/>
        <v>1000000000</v>
      </c>
      <c r="AT65" s="45">
        <f t="shared" si="10"/>
        <v>1000000000</v>
      </c>
      <c r="AU65" s="45">
        <f t="shared" si="7"/>
        <v>0</v>
      </c>
      <c r="AV65" s="45">
        <f t="shared" si="7"/>
        <v>0</v>
      </c>
      <c r="AW65" s="45">
        <f t="shared" si="7"/>
        <v>0</v>
      </c>
      <c r="AX65" s="45">
        <f t="shared" si="7"/>
        <v>0</v>
      </c>
      <c r="AY65" s="48">
        <f t="shared" si="7"/>
        <v>1000000000</v>
      </c>
    </row>
    <row r="66" spans="1:51" ht="149.25" customHeight="1" x14ac:dyDescent="0.2">
      <c r="A66" s="40">
        <v>60</v>
      </c>
      <c r="B66" s="30" t="s">
        <v>82</v>
      </c>
      <c r="C66" s="244" t="s">
        <v>567</v>
      </c>
      <c r="D66" s="244">
        <v>11.05</v>
      </c>
      <c r="E66" s="244" t="s">
        <v>540</v>
      </c>
      <c r="F66" s="244">
        <v>13.05</v>
      </c>
      <c r="G66" s="284" t="s">
        <v>468</v>
      </c>
      <c r="H66" s="353" t="s">
        <v>469</v>
      </c>
      <c r="I66" s="356" t="s">
        <v>470</v>
      </c>
      <c r="J66" s="60"/>
      <c r="K66" s="315" t="s">
        <v>471</v>
      </c>
      <c r="L66" s="34" t="s">
        <v>472</v>
      </c>
      <c r="M66" s="33" t="s">
        <v>473</v>
      </c>
      <c r="N66" s="33" t="s">
        <v>474</v>
      </c>
      <c r="O66" s="36" t="s">
        <v>475</v>
      </c>
      <c r="P66" s="36" t="s">
        <v>476</v>
      </c>
      <c r="Q66" s="36" t="s">
        <v>477</v>
      </c>
      <c r="R66" s="36" t="s">
        <v>478</v>
      </c>
      <c r="S66" s="31"/>
      <c r="T66" s="36" t="s">
        <v>479</v>
      </c>
      <c r="U66" s="37">
        <v>2</v>
      </c>
      <c r="V66" s="38"/>
      <c r="W66" s="38"/>
      <c r="X66" s="38"/>
      <c r="Y66" s="38"/>
      <c r="Z66" s="38">
        <f t="shared" si="11"/>
        <v>0</v>
      </c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>
        <f t="shared" si="4"/>
        <v>0</v>
      </c>
      <c r="AM66" s="287">
        <v>3000000000</v>
      </c>
      <c r="AN66" s="39"/>
      <c r="AO66" s="39"/>
      <c r="AP66" s="39"/>
      <c r="AQ66" s="39"/>
      <c r="AR66" s="323">
        <f t="shared" si="3"/>
        <v>3000000000</v>
      </c>
      <c r="AS66" s="312">
        <f t="shared" si="14"/>
        <v>3000000000</v>
      </c>
      <c r="AT66" s="318">
        <f t="shared" si="10"/>
        <v>3000000000</v>
      </c>
      <c r="AU66" s="45">
        <f t="shared" si="7"/>
        <v>0</v>
      </c>
      <c r="AV66" s="45">
        <f t="shared" si="7"/>
        <v>0</v>
      </c>
      <c r="AW66" s="45">
        <f t="shared" si="7"/>
        <v>0</v>
      </c>
      <c r="AX66" s="45">
        <f t="shared" si="7"/>
        <v>0</v>
      </c>
      <c r="AY66" s="312">
        <f t="shared" si="7"/>
        <v>3000000000</v>
      </c>
    </row>
    <row r="67" spans="1:51" ht="149.25" customHeight="1" x14ac:dyDescent="0.2">
      <c r="A67" s="40">
        <v>61</v>
      </c>
      <c r="B67" s="30" t="s">
        <v>82</v>
      </c>
      <c r="C67" s="246"/>
      <c r="D67" s="246"/>
      <c r="E67" s="246"/>
      <c r="F67" s="246"/>
      <c r="G67" s="284"/>
      <c r="H67" s="353"/>
      <c r="I67" s="356"/>
      <c r="J67" s="60"/>
      <c r="K67" s="317"/>
      <c r="L67" s="34" t="s">
        <v>472</v>
      </c>
      <c r="M67" s="33" t="s">
        <v>473</v>
      </c>
      <c r="N67" s="33" t="s">
        <v>474</v>
      </c>
      <c r="O67" s="36" t="s">
        <v>480</v>
      </c>
      <c r="P67" s="36" t="s">
        <v>481</v>
      </c>
      <c r="Q67" s="36" t="s">
        <v>482</v>
      </c>
      <c r="R67" s="36" t="s">
        <v>481</v>
      </c>
      <c r="S67" s="31"/>
      <c r="T67" s="36" t="s">
        <v>483</v>
      </c>
      <c r="U67" s="37">
        <v>2</v>
      </c>
      <c r="V67" s="38"/>
      <c r="W67" s="38"/>
      <c r="X67" s="38"/>
      <c r="Y67" s="38"/>
      <c r="Z67" s="38">
        <f t="shared" si="11"/>
        <v>0</v>
      </c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>
        <f t="shared" si="4"/>
        <v>0</v>
      </c>
      <c r="AM67" s="288"/>
      <c r="AN67" s="39"/>
      <c r="AO67" s="39"/>
      <c r="AP67" s="39"/>
      <c r="AQ67" s="39"/>
      <c r="AR67" s="324"/>
      <c r="AS67" s="314"/>
      <c r="AT67" s="320"/>
      <c r="AU67" s="45">
        <f t="shared" si="7"/>
        <v>0</v>
      </c>
      <c r="AV67" s="45">
        <f t="shared" si="7"/>
        <v>0</v>
      </c>
      <c r="AW67" s="45">
        <f t="shared" si="7"/>
        <v>0</v>
      </c>
      <c r="AX67" s="45">
        <f t="shared" si="7"/>
        <v>0</v>
      </c>
      <c r="AY67" s="314"/>
    </row>
    <row r="68" spans="1:51" ht="109.5" customHeight="1" x14ac:dyDescent="0.2">
      <c r="A68" s="40">
        <v>62</v>
      </c>
      <c r="B68" s="30" t="s">
        <v>210</v>
      </c>
      <c r="C68" s="244" t="s">
        <v>568</v>
      </c>
      <c r="D68" s="247">
        <v>49.7</v>
      </c>
      <c r="E68" s="244" t="s">
        <v>540</v>
      </c>
      <c r="F68" s="247">
        <v>70</v>
      </c>
      <c r="G68" s="342" t="s">
        <v>211</v>
      </c>
      <c r="H68" s="354" t="s">
        <v>212</v>
      </c>
      <c r="I68" s="68" t="s">
        <v>484</v>
      </c>
      <c r="J68" s="60"/>
      <c r="K68" s="34" t="s">
        <v>485</v>
      </c>
      <c r="L68" s="34" t="s">
        <v>486</v>
      </c>
      <c r="M68" s="33" t="s">
        <v>487</v>
      </c>
      <c r="N68" s="355" t="s">
        <v>488</v>
      </c>
      <c r="O68" s="36" t="s">
        <v>489</v>
      </c>
      <c r="P68" s="36" t="s">
        <v>490</v>
      </c>
      <c r="Q68" s="36" t="s">
        <v>491</v>
      </c>
      <c r="R68" s="36" t="s">
        <v>492</v>
      </c>
      <c r="S68" s="31"/>
      <c r="T68" s="36" t="s">
        <v>240</v>
      </c>
      <c r="U68" s="37">
        <v>1000</v>
      </c>
      <c r="V68" s="38"/>
      <c r="W68" s="38"/>
      <c r="X68" s="38"/>
      <c r="Y68" s="38"/>
      <c r="Z68" s="38">
        <f t="shared" si="11"/>
        <v>0</v>
      </c>
      <c r="AA68" s="39"/>
      <c r="AB68" s="39"/>
      <c r="AC68" s="39"/>
      <c r="AD68" s="39"/>
      <c r="AE68" s="39"/>
      <c r="AF68" s="39">
        <f t="shared" si="2"/>
        <v>0</v>
      </c>
      <c r="AG68" s="39"/>
      <c r="AH68" s="39"/>
      <c r="AI68" s="39"/>
      <c r="AJ68" s="39"/>
      <c r="AK68" s="39"/>
      <c r="AL68" s="39">
        <f t="shared" si="4"/>
        <v>0</v>
      </c>
      <c r="AM68" s="42">
        <v>4000000000</v>
      </c>
      <c r="AN68" s="39"/>
      <c r="AO68" s="39"/>
      <c r="AP68" s="39"/>
      <c r="AQ68" s="39"/>
      <c r="AR68" s="39">
        <f t="shared" si="3"/>
        <v>4000000000</v>
      </c>
      <c r="AS68" s="48">
        <f t="shared" si="14"/>
        <v>4000000000</v>
      </c>
      <c r="AT68" s="45">
        <f t="shared" si="10"/>
        <v>4000000000</v>
      </c>
      <c r="AU68" s="45">
        <f t="shared" si="7"/>
        <v>0</v>
      </c>
      <c r="AV68" s="45">
        <f t="shared" si="7"/>
        <v>0</v>
      </c>
      <c r="AW68" s="45">
        <f t="shared" si="7"/>
        <v>0</v>
      </c>
      <c r="AX68" s="45">
        <f t="shared" si="7"/>
        <v>0</v>
      </c>
      <c r="AY68" s="48">
        <f t="shared" si="7"/>
        <v>4000000000</v>
      </c>
    </row>
    <row r="69" spans="1:51" ht="109.5" customHeight="1" x14ac:dyDescent="0.2">
      <c r="A69" s="40">
        <v>63</v>
      </c>
      <c r="B69" s="30" t="s">
        <v>210</v>
      </c>
      <c r="C69" s="246"/>
      <c r="D69" s="248"/>
      <c r="E69" s="246"/>
      <c r="F69" s="248"/>
      <c r="G69" s="344"/>
      <c r="H69" s="354"/>
      <c r="I69" s="68" t="s">
        <v>493</v>
      </c>
      <c r="J69" s="60"/>
      <c r="K69" s="34" t="s">
        <v>485</v>
      </c>
      <c r="L69" s="34" t="s">
        <v>486</v>
      </c>
      <c r="M69" s="33" t="s">
        <v>487</v>
      </c>
      <c r="N69" s="355"/>
      <c r="O69" s="36" t="s">
        <v>494</v>
      </c>
      <c r="P69" s="36" t="s">
        <v>495</v>
      </c>
      <c r="Q69" s="36" t="s">
        <v>496</v>
      </c>
      <c r="R69" s="36" t="s">
        <v>497</v>
      </c>
      <c r="S69" s="31"/>
      <c r="T69" s="36" t="s">
        <v>498</v>
      </c>
      <c r="U69" s="37">
        <v>1</v>
      </c>
      <c r="V69" s="38"/>
      <c r="W69" s="38"/>
      <c r="X69" s="38"/>
      <c r="Y69" s="38"/>
      <c r="Z69" s="38">
        <f t="shared" si="11"/>
        <v>0</v>
      </c>
      <c r="AA69" s="39"/>
      <c r="AB69" s="39"/>
      <c r="AC69" s="39"/>
      <c r="AD69" s="39"/>
      <c r="AE69" s="39"/>
      <c r="AF69" s="39">
        <f t="shared" si="2"/>
        <v>0</v>
      </c>
      <c r="AG69" s="39"/>
      <c r="AH69" s="39"/>
      <c r="AI69" s="39"/>
      <c r="AJ69" s="39"/>
      <c r="AK69" s="39"/>
      <c r="AL69" s="39">
        <f t="shared" si="4"/>
        <v>0</v>
      </c>
      <c r="AM69" s="42">
        <v>1000000000</v>
      </c>
      <c r="AN69" s="39"/>
      <c r="AO69" s="39"/>
      <c r="AP69" s="39"/>
      <c r="AQ69" s="39"/>
      <c r="AR69" s="39">
        <f t="shared" si="3"/>
        <v>1000000000</v>
      </c>
      <c r="AS69" s="48">
        <f t="shared" si="14"/>
        <v>1000000000</v>
      </c>
      <c r="AT69" s="45">
        <f t="shared" si="10"/>
        <v>1000000000</v>
      </c>
      <c r="AU69" s="45">
        <f t="shared" si="7"/>
        <v>0</v>
      </c>
      <c r="AV69" s="45">
        <f t="shared" si="7"/>
        <v>0</v>
      </c>
      <c r="AW69" s="45">
        <f t="shared" si="7"/>
        <v>0</v>
      </c>
      <c r="AX69" s="45">
        <f t="shared" si="7"/>
        <v>0</v>
      </c>
      <c r="AY69" s="48">
        <f t="shared" si="7"/>
        <v>1000000000</v>
      </c>
    </row>
    <row r="70" spans="1:51" ht="109.5" customHeight="1" x14ac:dyDescent="0.2">
      <c r="A70" s="40">
        <v>64</v>
      </c>
      <c r="B70" s="30" t="s">
        <v>82</v>
      </c>
      <c r="C70" s="244" t="s">
        <v>563</v>
      </c>
      <c r="D70" s="247">
        <v>1</v>
      </c>
      <c r="E70" s="247" t="s">
        <v>63</v>
      </c>
      <c r="F70" s="247">
        <v>8</v>
      </c>
      <c r="G70" s="326" t="s">
        <v>241</v>
      </c>
      <c r="H70" s="362" t="s">
        <v>242</v>
      </c>
      <c r="I70" s="77" t="s">
        <v>499</v>
      </c>
      <c r="J70" s="60" t="s">
        <v>500</v>
      </c>
      <c r="K70" s="33" t="s">
        <v>245</v>
      </c>
      <c r="L70" s="34" t="s">
        <v>246</v>
      </c>
      <c r="M70" s="33" t="s">
        <v>247</v>
      </c>
      <c r="N70" s="36" t="s">
        <v>248</v>
      </c>
      <c r="O70" s="36" t="s">
        <v>501</v>
      </c>
      <c r="P70" s="36" t="s">
        <v>502</v>
      </c>
      <c r="Q70" s="36" t="s">
        <v>503</v>
      </c>
      <c r="R70" s="36" t="s">
        <v>504</v>
      </c>
      <c r="S70" s="31"/>
      <c r="T70" s="36" t="s">
        <v>365</v>
      </c>
      <c r="U70" s="37">
        <v>1</v>
      </c>
      <c r="V70" s="78"/>
      <c r="W70" s="78"/>
      <c r="X70" s="78"/>
      <c r="Y70" s="78"/>
      <c r="Z70" s="78">
        <f t="shared" ref="Z70:Z83" si="15">SUM(V70:Y70)</f>
        <v>0</v>
      </c>
      <c r="AA70" s="79"/>
      <c r="AB70" s="79"/>
      <c r="AC70" s="79"/>
      <c r="AD70" s="79">
        <v>60000000</v>
      </c>
      <c r="AE70" s="79"/>
      <c r="AF70" s="79">
        <f t="shared" si="2"/>
        <v>60000000</v>
      </c>
      <c r="AG70" s="79"/>
      <c r="AH70" s="79"/>
      <c r="AI70" s="79"/>
      <c r="AJ70" s="79">
        <f>81039673-20000000</f>
        <v>61039673</v>
      </c>
      <c r="AK70" s="79"/>
      <c r="AL70" s="79">
        <f t="shared" si="4"/>
        <v>61039673</v>
      </c>
      <c r="AM70" s="79"/>
      <c r="AN70" s="79"/>
      <c r="AO70" s="79"/>
      <c r="AP70" s="79"/>
      <c r="AQ70" s="79"/>
      <c r="AR70" s="79">
        <f t="shared" si="3"/>
        <v>0</v>
      </c>
      <c r="AS70" s="80">
        <f t="shared" si="14"/>
        <v>121039673</v>
      </c>
      <c r="AT70" s="80">
        <f t="shared" si="10"/>
        <v>0</v>
      </c>
      <c r="AU70" s="80">
        <f t="shared" si="7"/>
        <v>0</v>
      </c>
      <c r="AV70" s="80">
        <f t="shared" si="7"/>
        <v>0</v>
      </c>
      <c r="AW70" s="80">
        <f t="shared" si="7"/>
        <v>121039673</v>
      </c>
      <c r="AX70" s="80">
        <f t="shared" si="7"/>
        <v>0</v>
      </c>
      <c r="AY70" s="80">
        <f t="shared" si="7"/>
        <v>121039673</v>
      </c>
    </row>
    <row r="71" spans="1:51" ht="109.5" customHeight="1" x14ac:dyDescent="0.2">
      <c r="A71" s="40">
        <v>65</v>
      </c>
      <c r="B71" s="30" t="s">
        <v>82</v>
      </c>
      <c r="C71" s="245"/>
      <c r="D71" s="249"/>
      <c r="E71" s="249"/>
      <c r="F71" s="249"/>
      <c r="G71" s="361"/>
      <c r="H71" s="363"/>
      <c r="I71" s="340" t="s">
        <v>505</v>
      </c>
      <c r="J71" s="60" t="s">
        <v>500</v>
      </c>
      <c r="K71" s="315" t="s">
        <v>245</v>
      </c>
      <c r="L71" s="34" t="s">
        <v>246</v>
      </c>
      <c r="M71" s="33" t="s">
        <v>247</v>
      </c>
      <c r="N71" s="326" t="s">
        <v>248</v>
      </c>
      <c r="O71" s="36" t="s">
        <v>506</v>
      </c>
      <c r="P71" s="36" t="s">
        <v>507</v>
      </c>
      <c r="Q71" s="36" t="s">
        <v>508</v>
      </c>
      <c r="R71" s="36" t="s">
        <v>509</v>
      </c>
      <c r="S71" s="31"/>
      <c r="T71" s="36" t="s">
        <v>510</v>
      </c>
      <c r="U71" s="37">
        <v>1</v>
      </c>
      <c r="V71" s="38"/>
      <c r="W71" s="38"/>
      <c r="X71" s="38"/>
      <c r="Y71" s="38"/>
      <c r="Z71" s="38">
        <f t="shared" si="15"/>
        <v>0</v>
      </c>
      <c r="AA71" s="79"/>
      <c r="AB71" s="79"/>
      <c r="AC71" s="79"/>
      <c r="AD71" s="364">
        <v>20000000</v>
      </c>
      <c r="AE71" s="79"/>
      <c r="AF71" s="364">
        <f t="shared" si="2"/>
        <v>20000000</v>
      </c>
      <c r="AG71" s="79"/>
      <c r="AH71" s="79"/>
      <c r="AI71" s="79"/>
      <c r="AJ71" s="364">
        <f t="shared" ref="AJ71" si="16">SUM(AE71:AI71)</f>
        <v>20000000</v>
      </c>
      <c r="AK71" s="79"/>
      <c r="AL71" s="364">
        <f t="shared" si="4"/>
        <v>20000000</v>
      </c>
      <c r="AM71" s="79"/>
      <c r="AN71" s="79"/>
      <c r="AO71" s="79"/>
      <c r="AP71" s="79"/>
      <c r="AQ71" s="79"/>
      <c r="AR71" s="79">
        <f t="shared" si="3"/>
        <v>0</v>
      </c>
      <c r="AS71" s="359">
        <f t="shared" si="14"/>
        <v>40000000</v>
      </c>
      <c r="AT71" s="80">
        <f t="shared" si="10"/>
        <v>0</v>
      </c>
      <c r="AU71" s="80">
        <f t="shared" si="7"/>
        <v>0</v>
      </c>
      <c r="AV71" s="80">
        <f t="shared" si="7"/>
        <v>0</v>
      </c>
      <c r="AW71" s="359">
        <f t="shared" si="7"/>
        <v>40000000</v>
      </c>
      <c r="AX71" s="80">
        <f t="shared" si="7"/>
        <v>0</v>
      </c>
      <c r="AY71" s="359">
        <f t="shared" si="7"/>
        <v>40000000</v>
      </c>
    </row>
    <row r="72" spans="1:51" ht="109.5" customHeight="1" x14ac:dyDescent="0.2">
      <c r="A72" s="40">
        <v>66</v>
      </c>
      <c r="B72" s="81" t="s">
        <v>82</v>
      </c>
      <c r="C72" s="245"/>
      <c r="D72" s="249"/>
      <c r="E72" s="249"/>
      <c r="F72" s="249"/>
      <c r="G72" s="361"/>
      <c r="H72" s="363"/>
      <c r="I72" s="308"/>
      <c r="J72" s="83"/>
      <c r="K72" s="317"/>
      <c r="L72" s="84" t="s">
        <v>246</v>
      </c>
      <c r="M72" s="59" t="s">
        <v>247</v>
      </c>
      <c r="N72" s="327"/>
      <c r="O72" s="85" t="s">
        <v>249</v>
      </c>
      <c r="P72" s="85" t="s">
        <v>250</v>
      </c>
      <c r="Q72" s="85" t="s">
        <v>251</v>
      </c>
      <c r="R72" s="85" t="s">
        <v>252</v>
      </c>
      <c r="S72" s="82"/>
      <c r="T72" s="85" t="s">
        <v>253</v>
      </c>
      <c r="U72" s="86">
        <v>20</v>
      </c>
      <c r="V72" s="87"/>
      <c r="W72" s="87"/>
      <c r="X72" s="87"/>
      <c r="Y72" s="87"/>
      <c r="Z72" s="38">
        <f t="shared" si="15"/>
        <v>0</v>
      </c>
      <c r="AA72" s="88"/>
      <c r="AB72" s="88"/>
      <c r="AC72" s="88"/>
      <c r="AD72" s="365"/>
      <c r="AE72" s="88"/>
      <c r="AF72" s="365"/>
      <c r="AG72" s="88"/>
      <c r="AH72" s="88"/>
      <c r="AI72" s="88"/>
      <c r="AJ72" s="365"/>
      <c r="AK72" s="88"/>
      <c r="AL72" s="365"/>
      <c r="AM72" s="88"/>
      <c r="AN72" s="88"/>
      <c r="AO72" s="88"/>
      <c r="AP72" s="79"/>
      <c r="AQ72" s="79"/>
      <c r="AR72" s="79">
        <f t="shared" ref="AR72:AR83" si="17">SUM(AM72:AQ72)</f>
        <v>0</v>
      </c>
      <c r="AS72" s="360"/>
      <c r="AT72" s="80">
        <f t="shared" si="10"/>
        <v>0</v>
      </c>
      <c r="AU72" s="80">
        <f t="shared" si="7"/>
        <v>0</v>
      </c>
      <c r="AV72" s="80">
        <f t="shared" si="7"/>
        <v>0</v>
      </c>
      <c r="AW72" s="360"/>
      <c r="AX72" s="80">
        <f t="shared" si="7"/>
        <v>0</v>
      </c>
      <c r="AY72" s="360"/>
    </row>
    <row r="73" spans="1:51" ht="96.75" customHeight="1" x14ac:dyDescent="0.2">
      <c r="A73" s="40">
        <v>67</v>
      </c>
      <c r="B73" s="30" t="s">
        <v>82</v>
      </c>
      <c r="C73" s="246"/>
      <c r="D73" s="248"/>
      <c r="E73" s="248"/>
      <c r="F73" s="248"/>
      <c r="G73" s="61" t="s">
        <v>179</v>
      </c>
      <c r="H73" s="89" t="s">
        <v>180</v>
      </c>
      <c r="I73" s="52" t="s">
        <v>511</v>
      </c>
      <c r="J73" s="83" t="s">
        <v>512</v>
      </c>
      <c r="K73" s="33" t="s">
        <v>513</v>
      </c>
      <c r="L73" s="90" t="s">
        <v>183</v>
      </c>
      <c r="M73" s="91" t="s">
        <v>184</v>
      </c>
      <c r="N73" s="92" t="s">
        <v>514</v>
      </c>
      <c r="O73" s="53" t="s">
        <v>515</v>
      </c>
      <c r="P73" s="53" t="s">
        <v>516</v>
      </c>
      <c r="Q73" s="53" t="s">
        <v>517</v>
      </c>
      <c r="R73" s="53" t="s">
        <v>518</v>
      </c>
      <c r="S73" s="82"/>
      <c r="T73" s="53" t="s">
        <v>519</v>
      </c>
      <c r="U73" s="86">
        <v>300</v>
      </c>
      <c r="V73" s="87"/>
      <c r="W73" s="87"/>
      <c r="X73" s="87"/>
      <c r="Y73" s="87"/>
      <c r="Z73" s="38">
        <f t="shared" si="15"/>
        <v>0</v>
      </c>
      <c r="AA73" s="88"/>
      <c r="AB73" s="88"/>
      <c r="AC73" s="88"/>
      <c r="AD73" s="93">
        <v>200000000</v>
      </c>
      <c r="AE73" s="88"/>
      <c r="AF73" s="79">
        <f t="shared" ref="AF73:AF85" si="18">SUM(AA73:AE73)</f>
        <v>200000000</v>
      </c>
      <c r="AG73" s="88"/>
      <c r="AH73" s="88"/>
      <c r="AI73" s="88"/>
      <c r="AJ73" s="88"/>
      <c r="AK73" s="88"/>
      <c r="AL73" s="79">
        <f t="shared" si="4"/>
        <v>0</v>
      </c>
      <c r="AM73" s="88"/>
      <c r="AN73" s="88"/>
      <c r="AO73" s="88"/>
      <c r="AP73" s="79"/>
      <c r="AQ73" s="79"/>
      <c r="AR73" s="79">
        <f t="shared" si="17"/>
        <v>0</v>
      </c>
      <c r="AS73" s="80">
        <f t="shared" si="14"/>
        <v>200000000</v>
      </c>
      <c r="AT73" s="80">
        <f t="shared" si="10"/>
        <v>0</v>
      </c>
      <c r="AU73" s="80">
        <f t="shared" si="7"/>
        <v>0</v>
      </c>
      <c r="AV73" s="80">
        <f t="shared" si="7"/>
        <v>0</v>
      </c>
      <c r="AW73" s="80">
        <f t="shared" si="7"/>
        <v>200000000</v>
      </c>
      <c r="AX73" s="80">
        <f t="shared" si="7"/>
        <v>0</v>
      </c>
      <c r="AY73" s="80">
        <f t="shared" si="7"/>
        <v>200000000</v>
      </c>
    </row>
    <row r="74" spans="1:51" ht="126" customHeight="1" x14ac:dyDescent="0.2">
      <c r="A74" s="40">
        <v>61</v>
      </c>
      <c r="B74" s="30" t="s">
        <v>324</v>
      </c>
      <c r="C74" s="140" t="s">
        <v>554</v>
      </c>
      <c r="D74" s="140">
        <v>3</v>
      </c>
      <c r="E74" s="140" t="s">
        <v>63</v>
      </c>
      <c r="F74" s="140">
        <v>23</v>
      </c>
      <c r="G74" s="40">
        <v>32</v>
      </c>
      <c r="H74" s="94" t="s">
        <v>326</v>
      </c>
      <c r="I74" s="95" t="s">
        <v>520</v>
      </c>
      <c r="J74" s="60"/>
      <c r="K74" s="31" t="s">
        <v>336</v>
      </c>
      <c r="L74" s="34" t="s">
        <v>328</v>
      </c>
      <c r="M74" s="33" t="s">
        <v>329</v>
      </c>
      <c r="N74" s="31"/>
      <c r="O74" s="36" t="s">
        <v>351</v>
      </c>
      <c r="P74" s="36" t="s">
        <v>352</v>
      </c>
      <c r="Q74" s="36" t="s">
        <v>353</v>
      </c>
      <c r="R74" s="36" t="s">
        <v>354</v>
      </c>
      <c r="S74" s="31"/>
      <c r="T74" s="36" t="s">
        <v>355</v>
      </c>
      <c r="U74" s="37">
        <v>300</v>
      </c>
      <c r="V74" s="38"/>
      <c r="W74" s="38"/>
      <c r="X74" s="38"/>
      <c r="Y74" s="38"/>
      <c r="Z74" s="38">
        <f t="shared" si="15"/>
        <v>0</v>
      </c>
      <c r="AA74" s="131">
        <v>114113782</v>
      </c>
      <c r="AB74" s="96"/>
      <c r="AC74" s="96"/>
      <c r="AD74" s="96"/>
      <c r="AE74" s="96"/>
      <c r="AF74" s="96">
        <f t="shared" si="18"/>
        <v>114113782</v>
      </c>
      <c r="AG74" s="96"/>
      <c r="AH74" s="96"/>
      <c r="AI74" s="96"/>
      <c r="AJ74" s="96"/>
      <c r="AK74" s="96"/>
      <c r="AL74" s="96">
        <f t="shared" si="4"/>
        <v>0</v>
      </c>
      <c r="AM74" s="96"/>
      <c r="AN74" s="96"/>
      <c r="AO74" s="96"/>
      <c r="AP74" s="96"/>
      <c r="AQ74" s="96"/>
      <c r="AR74" s="96">
        <f t="shared" si="17"/>
        <v>0</v>
      </c>
      <c r="AS74" s="97">
        <f t="shared" si="14"/>
        <v>114113782</v>
      </c>
      <c r="AT74" s="97">
        <f t="shared" si="10"/>
        <v>114113782</v>
      </c>
      <c r="AU74" s="97">
        <f t="shared" si="7"/>
        <v>0</v>
      </c>
      <c r="AV74" s="97">
        <f t="shared" si="7"/>
        <v>0</v>
      </c>
      <c r="AW74" s="97">
        <f t="shared" si="7"/>
        <v>0</v>
      </c>
      <c r="AX74" s="97">
        <f t="shared" si="7"/>
        <v>0</v>
      </c>
      <c r="AY74" s="97">
        <f t="shared" si="7"/>
        <v>114113782</v>
      </c>
    </row>
    <row r="75" spans="1:51" ht="94.5" customHeight="1" x14ac:dyDescent="0.2">
      <c r="A75" s="40">
        <v>62</v>
      </c>
      <c r="B75" s="30" t="s">
        <v>37</v>
      </c>
      <c r="C75" s="244" t="s">
        <v>537</v>
      </c>
      <c r="D75" s="244">
        <v>800</v>
      </c>
      <c r="E75" s="244" t="s">
        <v>536</v>
      </c>
      <c r="F75" s="244">
        <v>850</v>
      </c>
      <c r="G75" s="283">
        <v>24</v>
      </c>
      <c r="H75" s="366" t="s">
        <v>39</v>
      </c>
      <c r="I75" s="95" t="s">
        <v>521</v>
      </c>
      <c r="J75" s="60"/>
      <c r="K75" s="33" t="s">
        <v>42</v>
      </c>
      <c r="L75" s="34" t="s">
        <v>43</v>
      </c>
      <c r="M75" s="33" t="s">
        <v>44</v>
      </c>
      <c r="N75" s="35" t="s">
        <v>45</v>
      </c>
      <c r="O75" s="36" t="s">
        <v>46</v>
      </c>
      <c r="P75" s="36" t="s">
        <v>47</v>
      </c>
      <c r="Q75" s="36" t="s">
        <v>48</v>
      </c>
      <c r="R75" s="36" t="s">
        <v>47</v>
      </c>
      <c r="S75" s="31"/>
      <c r="T75" s="31" t="s">
        <v>49</v>
      </c>
      <c r="U75" s="37">
        <v>1</v>
      </c>
      <c r="V75" s="78"/>
      <c r="W75" s="78"/>
      <c r="X75" s="78"/>
      <c r="Y75" s="78"/>
      <c r="Z75" s="78">
        <f t="shared" si="15"/>
        <v>0</v>
      </c>
      <c r="AA75" s="96"/>
      <c r="AB75" s="96"/>
      <c r="AC75" s="96"/>
      <c r="AD75" s="96"/>
      <c r="AE75" s="98">
        <v>718831954</v>
      </c>
      <c r="AF75" s="96">
        <f t="shared" si="18"/>
        <v>718831954</v>
      </c>
      <c r="AG75" s="96"/>
      <c r="AH75" s="96"/>
      <c r="AI75" s="96"/>
      <c r="AJ75" s="96"/>
      <c r="AK75" s="96"/>
      <c r="AL75" s="96">
        <f t="shared" ref="AL75:AL83" si="19">SUM(AG75:AK75)</f>
        <v>0</v>
      </c>
      <c r="AM75" s="96"/>
      <c r="AN75" s="96"/>
      <c r="AO75" s="96"/>
      <c r="AP75" s="96"/>
      <c r="AQ75" s="96"/>
      <c r="AR75" s="96">
        <f t="shared" si="17"/>
        <v>0</v>
      </c>
      <c r="AS75" s="97">
        <f t="shared" si="14"/>
        <v>718831954</v>
      </c>
      <c r="AT75" s="97">
        <f t="shared" si="10"/>
        <v>0</v>
      </c>
      <c r="AU75" s="97">
        <f t="shared" si="7"/>
        <v>0</v>
      </c>
      <c r="AV75" s="97">
        <f t="shared" si="7"/>
        <v>0</v>
      </c>
      <c r="AW75" s="97">
        <f t="shared" si="7"/>
        <v>0</v>
      </c>
      <c r="AX75" s="97">
        <f t="shared" si="7"/>
        <v>718831954</v>
      </c>
      <c r="AY75" s="97">
        <f t="shared" si="7"/>
        <v>718831954</v>
      </c>
    </row>
    <row r="76" spans="1:51" ht="132.75" customHeight="1" x14ac:dyDescent="0.2">
      <c r="A76" s="40">
        <v>63</v>
      </c>
      <c r="B76" s="30" t="s">
        <v>37</v>
      </c>
      <c r="C76" s="245"/>
      <c r="D76" s="245"/>
      <c r="E76" s="245"/>
      <c r="F76" s="245"/>
      <c r="G76" s="283"/>
      <c r="H76" s="366"/>
      <c r="I76" s="95" t="s">
        <v>522</v>
      </c>
      <c r="J76" s="60"/>
      <c r="K76" s="33" t="s">
        <v>42</v>
      </c>
      <c r="L76" s="34" t="s">
        <v>43</v>
      </c>
      <c r="M76" s="33" t="s">
        <v>44</v>
      </c>
      <c r="N76" s="35" t="s">
        <v>45</v>
      </c>
      <c r="O76" s="36" t="s">
        <v>71</v>
      </c>
      <c r="P76" s="36" t="s">
        <v>72</v>
      </c>
      <c r="Q76" s="36" t="s">
        <v>73</v>
      </c>
      <c r="R76" s="36" t="s">
        <v>72</v>
      </c>
      <c r="S76" s="31"/>
      <c r="T76" s="36" t="s">
        <v>74</v>
      </c>
      <c r="U76" s="99" t="s">
        <v>523</v>
      </c>
      <c r="V76" s="78"/>
      <c r="W76" s="78"/>
      <c r="X76" s="78"/>
      <c r="Y76" s="78"/>
      <c r="Z76" s="78">
        <f t="shared" si="15"/>
        <v>0</v>
      </c>
      <c r="AA76" s="96"/>
      <c r="AB76" s="96"/>
      <c r="AC76" s="96"/>
      <c r="AD76" s="96"/>
      <c r="AE76" s="98">
        <v>187466697</v>
      </c>
      <c r="AF76" s="96">
        <f t="shared" si="18"/>
        <v>187466697</v>
      </c>
      <c r="AG76" s="96"/>
      <c r="AH76" s="96"/>
      <c r="AI76" s="96"/>
      <c r="AJ76" s="96"/>
      <c r="AK76" s="96"/>
      <c r="AL76" s="96">
        <f t="shared" si="19"/>
        <v>0</v>
      </c>
      <c r="AM76" s="96"/>
      <c r="AN76" s="96"/>
      <c r="AO76" s="96"/>
      <c r="AP76" s="96"/>
      <c r="AQ76" s="96"/>
      <c r="AR76" s="96">
        <f t="shared" si="17"/>
        <v>0</v>
      </c>
      <c r="AS76" s="97">
        <f t="shared" si="14"/>
        <v>187466697</v>
      </c>
      <c r="AT76" s="97">
        <f t="shared" si="10"/>
        <v>0</v>
      </c>
      <c r="AU76" s="97">
        <f t="shared" si="7"/>
        <v>0</v>
      </c>
      <c r="AV76" s="97">
        <f t="shared" si="7"/>
        <v>0</v>
      </c>
      <c r="AW76" s="97">
        <f t="shared" si="7"/>
        <v>0</v>
      </c>
      <c r="AX76" s="97">
        <f t="shared" si="7"/>
        <v>187466697</v>
      </c>
      <c r="AY76" s="97">
        <f t="shared" si="7"/>
        <v>187466697</v>
      </c>
    </row>
    <row r="77" spans="1:51" ht="85.5" customHeight="1" x14ac:dyDescent="0.2">
      <c r="A77" s="40">
        <v>64</v>
      </c>
      <c r="B77" s="30" t="s">
        <v>37</v>
      </c>
      <c r="C77" s="245"/>
      <c r="D77" s="245"/>
      <c r="E77" s="245"/>
      <c r="F77" s="245"/>
      <c r="G77" s="283"/>
      <c r="H77" s="366"/>
      <c r="I77" s="367" t="s">
        <v>524</v>
      </c>
      <c r="J77" s="60"/>
      <c r="K77" s="33" t="s">
        <v>50</v>
      </c>
      <c r="L77" s="34" t="s">
        <v>43</v>
      </c>
      <c r="M77" s="33" t="s">
        <v>44</v>
      </c>
      <c r="N77" s="36" t="s">
        <v>51</v>
      </c>
      <c r="O77" s="36" t="s">
        <v>66</v>
      </c>
      <c r="P77" s="36" t="s">
        <v>67</v>
      </c>
      <c r="Q77" s="36" t="s">
        <v>68</v>
      </c>
      <c r="R77" s="36" t="s">
        <v>69</v>
      </c>
      <c r="S77" s="31"/>
      <c r="T77" s="31" t="s">
        <v>63</v>
      </c>
      <c r="U77" s="37">
        <v>4</v>
      </c>
      <c r="V77" s="78"/>
      <c r="W77" s="78"/>
      <c r="X77" s="78"/>
      <c r="Y77" s="78"/>
      <c r="Z77" s="78">
        <f t="shared" si="15"/>
        <v>0</v>
      </c>
      <c r="AA77" s="96"/>
      <c r="AB77" s="96"/>
      <c r="AC77" s="96"/>
      <c r="AD77" s="96"/>
      <c r="AE77" s="368">
        <v>3700000000</v>
      </c>
      <c r="AF77" s="265">
        <f t="shared" si="18"/>
        <v>3700000000</v>
      </c>
      <c r="AG77" s="96"/>
      <c r="AH77" s="96"/>
      <c r="AI77" s="96"/>
      <c r="AJ77" s="96"/>
      <c r="AK77" s="96"/>
      <c r="AL77" s="96">
        <f t="shared" si="19"/>
        <v>0</v>
      </c>
      <c r="AM77" s="96"/>
      <c r="AN77" s="96"/>
      <c r="AO77" s="96"/>
      <c r="AP77" s="96"/>
      <c r="AQ77" s="96"/>
      <c r="AR77" s="96">
        <f t="shared" si="17"/>
        <v>0</v>
      </c>
      <c r="AS77" s="263">
        <f t="shared" si="14"/>
        <v>3700000000</v>
      </c>
      <c r="AT77" s="97">
        <f t="shared" si="10"/>
        <v>0</v>
      </c>
      <c r="AU77" s="97">
        <f t="shared" si="7"/>
        <v>0</v>
      </c>
      <c r="AV77" s="97">
        <f t="shared" si="7"/>
        <v>0</v>
      </c>
      <c r="AW77" s="97">
        <f t="shared" si="7"/>
        <v>0</v>
      </c>
      <c r="AX77" s="263">
        <f t="shared" si="7"/>
        <v>3700000000</v>
      </c>
      <c r="AY77" s="263">
        <f t="shared" si="7"/>
        <v>3700000000</v>
      </c>
    </row>
    <row r="78" spans="1:51" ht="77.25" customHeight="1" x14ac:dyDescent="0.2">
      <c r="A78" s="40"/>
      <c r="B78" s="30" t="s">
        <v>37</v>
      </c>
      <c r="C78" s="245"/>
      <c r="D78" s="245"/>
      <c r="E78" s="245"/>
      <c r="F78" s="245"/>
      <c r="G78" s="283"/>
      <c r="H78" s="366"/>
      <c r="I78" s="367"/>
      <c r="J78" s="60"/>
      <c r="K78" s="33" t="s">
        <v>42</v>
      </c>
      <c r="L78" s="34" t="s">
        <v>43</v>
      </c>
      <c r="M78" s="33" t="s">
        <v>44</v>
      </c>
      <c r="N78" s="35" t="s">
        <v>45</v>
      </c>
      <c r="O78" s="36" t="s">
        <v>71</v>
      </c>
      <c r="P78" s="36" t="s">
        <v>72</v>
      </c>
      <c r="Q78" s="36" t="s">
        <v>73</v>
      </c>
      <c r="R78" s="36" t="s">
        <v>72</v>
      </c>
      <c r="S78" s="31"/>
      <c r="T78" s="36" t="s">
        <v>74</v>
      </c>
      <c r="U78" s="37">
        <v>0.78800000000000003</v>
      </c>
      <c r="V78" s="78"/>
      <c r="W78" s="78"/>
      <c r="X78" s="78"/>
      <c r="Y78" s="78"/>
      <c r="Z78" s="78">
        <f t="shared" si="15"/>
        <v>0</v>
      </c>
      <c r="AA78" s="96"/>
      <c r="AB78" s="96"/>
      <c r="AC78" s="96"/>
      <c r="AD78" s="96"/>
      <c r="AE78" s="368"/>
      <c r="AF78" s="266"/>
      <c r="AG78" s="96"/>
      <c r="AH78" s="96"/>
      <c r="AI78" s="96"/>
      <c r="AJ78" s="96"/>
      <c r="AK78" s="96"/>
      <c r="AL78" s="96">
        <f t="shared" si="19"/>
        <v>0</v>
      </c>
      <c r="AM78" s="96"/>
      <c r="AN78" s="96"/>
      <c r="AO78" s="96"/>
      <c r="AP78" s="96"/>
      <c r="AQ78" s="96"/>
      <c r="AR78" s="96">
        <f t="shared" si="17"/>
        <v>0</v>
      </c>
      <c r="AS78" s="264"/>
      <c r="AT78" s="97">
        <f t="shared" si="10"/>
        <v>0</v>
      </c>
      <c r="AU78" s="97">
        <f t="shared" si="7"/>
        <v>0</v>
      </c>
      <c r="AV78" s="97">
        <f t="shared" si="7"/>
        <v>0</v>
      </c>
      <c r="AW78" s="97">
        <f t="shared" si="7"/>
        <v>0</v>
      </c>
      <c r="AX78" s="264"/>
      <c r="AY78" s="264"/>
    </row>
    <row r="79" spans="1:51" ht="84" customHeight="1" x14ac:dyDescent="0.2">
      <c r="A79" s="40">
        <v>65</v>
      </c>
      <c r="B79" s="30" t="s">
        <v>37</v>
      </c>
      <c r="C79" s="245"/>
      <c r="D79" s="245"/>
      <c r="E79" s="245"/>
      <c r="F79" s="245"/>
      <c r="G79" s="283"/>
      <c r="H79" s="366"/>
      <c r="I79" s="367" t="s">
        <v>525</v>
      </c>
      <c r="J79" s="60"/>
      <c r="K79" s="33" t="s">
        <v>42</v>
      </c>
      <c r="L79" s="34" t="s">
        <v>43</v>
      </c>
      <c r="M79" s="33" t="s">
        <v>44</v>
      </c>
      <c r="N79" s="35" t="s">
        <v>45</v>
      </c>
      <c r="O79" s="36" t="s">
        <v>71</v>
      </c>
      <c r="P79" s="36" t="s">
        <v>72</v>
      </c>
      <c r="Q79" s="36" t="s">
        <v>73</v>
      </c>
      <c r="R79" s="36" t="s">
        <v>72</v>
      </c>
      <c r="S79" s="31"/>
      <c r="T79" s="36" t="s">
        <v>74</v>
      </c>
      <c r="U79" s="37">
        <v>0.3</v>
      </c>
      <c r="V79" s="78"/>
      <c r="W79" s="78"/>
      <c r="X79" s="78"/>
      <c r="Y79" s="78"/>
      <c r="Z79" s="78">
        <f t="shared" si="15"/>
        <v>0</v>
      </c>
      <c r="AA79" s="96"/>
      <c r="AB79" s="96"/>
      <c r="AC79" s="96"/>
      <c r="AD79" s="96"/>
      <c r="AE79" s="368">
        <v>215000000</v>
      </c>
      <c r="AF79" s="265">
        <f t="shared" si="18"/>
        <v>215000000</v>
      </c>
      <c r="AG79" s="96"/>
      <c r="AH79" s="96"/>
      <c r="AI79" s="96"/>
      <c r="AJ79" s="96"/>
      <c r="AK79" s="96"/>
      <c r="AL79" s="96">
        <f t="shared" si="19"/>
        <v>0</v>
      </c>
      <c r="AM79" s="96"/>
      <c r="AN79" s="96"/>
      <c r="AO79" s="96"/>
      <c r="AP79" s="96"/>
      <c r="AQ79" s="96"/>
      <c r="AR79" s="96">
        <f t="shared" si="17"/>
        <v>0</v>
      </c>
      <c r="AS79" s="263">
        <f t="shared" si="14"/>
        <v>215000000</v>
      </c>
      <c r="AT79" s="97">
        <f t="shared" si="10"/>
        <v>0</v>
      </c>
      <c r="AU79" s="97">
        <f t="shared" si="7"/>
        <v>0</v>
      </c>
      <c r="AV79" s="97">
        <f t="shared" si="7"/>
        <v>0</v>
      </c>
      <c r="AW79" s="97">
        <f t="shared" si="7"/>
        <v>0</v>
      </c>
      <c r="AX79" s="263">
        <f t="shared" si="7"/>
        <v>215000000</v>
      </c>
      <c r="AY79" s="263">
        <f t="shared" si="7"/>
        <v>215000000</v>
      </c>
    </row>
    <row r="80" spans="1:51" ht="57" customHeight="1" x14ac:dyDescent="0.2">
      <c r="A80" s="40"/>
      <c r="B80" s="30" t="s">
        <v>37</v>
      </c>
      <c r="C80" s="245"/>
      <c r="D80" s="245"/>
      <c r="E80" s="245"/>
      <c r="F80" s="245"/>
      <c r="G80" s="283"/>
      <c r="H80" s="366"/>
      <c r="I80" s="367"/>
      <c r="J80" s="60"/>
      <c r="K80" s="33" t="s">
        <v>42</v>
      </c>
      <c r="L80" s="34" t="s">
        <v>43</v>
      </c>
      <c r="M80" s="33" t="s">
        <v>44</v>
      </c>
      <c r="N80" s="35" t="s">
        <v>45</v>
      </c>
      <c r="O80" s="36" t="s">
        <v>526</v>
      </c>
      <c r="P80" s="36" t="s">
        <v>527</v>
      </c>
      <c r="Q80" s="36" t="s">
        <v>528</v>
      </c>
      <c r="R80" s="36" t="s">
        <v>527</v>
      </c>
      <c r="S80" s="31"/>
      <c r="T80" s="36" t="s">
        <v>529</v>
      </c>
      <c r="U80" s="37">
        <v>2</v>
      </c>
      <c r="V80" s="78"/>
      <c r="W80" s="78"/>
      <c r="X80" s="78"/>
      <c r="Y80" s="78"/>
      <c r="Z80" s="78">
        <f t="shared" si="15"/>
        <v>0</v>
      </c>
      <c r="AA80" s="96"/>
      <c r="AB80" s="96"/>
      <c r="AC80" s="96"/>
      <c r="AD80" s="96"/>
      <c r="AE80" s="368"/>
      <c r="AF80" s="266"/>
      <c r="AG80" s="96"/>
      <c r="AH80" s="96"/>
      <c r="AI80" s="96"/>
      <c r="AJ80" s="96"/>
      <c r="AK80" s="96"/>
      <c r="AL80" s="96">
        <f t="shared" si="19"/>
        <v>0</v>
      </c>
      <c r="AM80" s="96"/>
      <c r="AN80" s="96"/>
      <c r="AO80" s="96"/>
      <c r="AP80" s="96"/>
      <c r="AQ80" s="96"/>
      <c r="AR80" s="96">
        <f t="shared" si="17"/>
        <v>0</v>
      </c>
      <c r="AS80" s="264"/>
      <c r="AT80" s="97">
        <f t="shared" si="10"/>
        <v>0</v>
      </c>
      <c r="AU80" s="97">
        <f t="shared" si="7"/>
        <v>0</v>
      </c>
      <c r="AV80" s="97">
        <f t="shared" si="7"/>
        <v>0</v>
      </c>
      <c r="AW80" s="97">
        <f t="shared" si="7"/>
        <v>0</v>
      </c>
      <c r="AX80" s="264"/>
      <c r="AY80" s="264"/>
    </row>
    <row r="81" spans="1:52" ht="201.75" customHeight="1" x14ac:dyDescent="0.2">
      <c r="A81" s="40">
        <v>66</v>
      </c>
      <c r="B81" s="30" t="s">
        <v>37</v>
      </c>
      <c r="C81" s="245"/>
      <c r="D81" s="245"/>
      <c r="E81" s="245"/>
      <c r="F81" s="245"/>
      <c r="G81" s="283"/>
      <c r="H81" s="366"/>
      <c r="I81" s="95" t="s">
        <v>530</v>
      </c>
      <c r="J81" s="60"/>
      <c r="K81" s="33" t="s">
        <v>42</v>
      </c>
      <c r="L81" s="34" t="s">
        <v>43</v>
      </c>
      <c r="M81" s="33" t="s">
        <v>44</v>
      </c>
      <c r="N81" s="35" t="s">
        <v>45</v>
      </c>
      <c r="O81" s="36" t="s">
        <v>71</v>
      </c>
      <c r="P81" s="36" t="s">
        <v>72</v>
      </c>
      <c r="Q81" s="36" t="s">
        <v>73</v>
      </c>
      <c r="R81" s="36" t="s">
        <v>72</v>
      </c>
      <c r="S81" s="31"/>
      <c r="T81" s="36" t="s">
        <v>74</v>
      </c>
      <c r="U81" s="99">
        <v>2.39</v>
      </c>
      <c r="V81" s="78"/>
      <c r="W81" s="78"/>
      <c r="X81" s="78"/>
      <c r="Y81" s="78"/>
      <c r="Z81" s="78">
        <f t="shared" si="15"/>
        <v>0</v>
      </c>
      <c r="AA81" s="96"/>
      <c r="AB81" s="96"/>
      <c r="AC81" s="96"/>
      <c r="AD81" s="96"/>
      <c r="AE81" s="98">
        <v>1023000000</v>
      </c>
      <c r="AF81" s="96">
        <f t="shared" si="18"/>
        <v>1023000000</v>
      </c>
      <c r="AG81" s="96"/>
      <c r="AH81" s="96"/>
      <c r="AI81" s="96"/>
      <c r="AJ81" s="96"/>
      <c r="AK81" s="96"/>
      <c r="AL81" s="96">
        <f t="shared" si="19"/>
        <v>0</v>
      </c>
      <c r="AM81" s="96"/>
      <c r="AN81" s="96"/>
      <c r="AO81" s="96"/>
      <c r="AP81" s="96"/>
      <c r="AQ81" s="96"/>
      <c r="AR81" s="96">
        <f t="shared" si="17"/>
        <v>0</v>
      </c>
      <c r="AS81" s="97">
        <f t="shared" si="14"/>
        <v>1023000000</v>
      </c>
      <c r="AT81" s="97">
        <f t="shared" si="10"/>
        <v>0</v>
      </c>
      <c r="AU81" s="97">
        <f t="shared" si="7"/>
        <v>0</v>
      </c>
      <c r="AV81" s="97">
        <f t="shared" si="7"/>
        <v>0</v>
      </c>
      <c r="AW81" s="97">
        <f t="shared" si="7"/>
        <v>0</v>
      </c>
      <c r="AX81" s="97">
        <f t="shared" si="7"/>
        <v>1023000000</v>
      </c>
      <c r="AY81" s="97">
        <f t="shared" si="7"/>
        <v>1023000000</v>
      </c>
    </row>
    <row r="82" spans="1:52" ht="94.5" customHeight="1" x14ac:dyDescent="0.2">
      <c r="A82" s="40">
        <v>67</v>
      </c>
      <c r="B82" s="30" t="s">
        <v>37</v>
      </c>
      <c r="C82" s="245"/>
      <c r="D82" s="245"/>
      <c r="E82" s="245"/>
      <c r="F82" s="245"/>
      <c r="G82" s="283"/>
      <c r="H82" s="366"/>
      <c r="I82" s="95" t="s">
        <v>531</v>
      </c>
      <c r="J82" s="60"/>
      <c r="K82" s="33" t="s">
        <v>42</v>
      </c>
      <c r="L82" s="34" t="s">
        <v>43</v>
      </c>
      <c r="M82" s="33" t="s">
        <v>44</v>
      </c>
      <c r="N82" s="35" t="s">
        <v>45</v>
      </c>
      <c r="O82" s="36" t="s">
        <v>71</v>
      </c>
      <c r="P82" s="36" t="s">
        <v>72</v>
      </c>
      <c r="Q82" s="36" t="s">
        <v>73</v>
      </c>
      <c r="R82" s="36" t="s">
        <v>72</v>
      </c>
      <c r="S82" s="31"/>
      <c r="T82" s="36" t="s">
        <v>74</v>
      </c>
      <c r="U82" s="37">
        <v>0.52</v>
      </c>
      <c r="V82" s="78"/>
      <c r="W82" s="78"/>
      <c r="X82" s="78"/>
      <c r="Y82" s="78"/>
      <c r="Z82" s="78">
        <f t="shared" si="15"/>
        <v>0</v>
      </c>
      <c r="AA82" s="96">
        <v>390000000</v>
      </c>
      <c r="AB82" s="96"/>
      <c r="AC82" s="96"/>
      <c r="AD82" s="96"/>
      <c r="AE82" s="96"/>
      <c r="AF82" s="96">
        <f t="shared" si="18"/>
        <v>390000000</v>
      </c>
      <c r="AG82" s="96"/>
      <c r="AH82" s="96"/>
      <c r="AI82" s="96"/>
      <c r="AJ82" s="96"/>
      <c r="AK82" s="96"/>
      <c r="AL82" s="96">
        <f t="shared" si="19"/>
        <v>0</v>
      </c>
      <c r="AM82" s="96"/>
      <c r="AN82" s="96"/>
      <c r="AO82" s="96"/>
      <c r="AP82" s="96"/>
      <c r="AQ82" s="96"/>
      <c r="AR82" s="96">
        <f t="shared" si="17"/>
        <v>0</v>
      </c>
      <c r="AS82" s="97">
        <f t="shared" si="14"/>
        <v>390000000</v>
      </c>
      <c r="AT82" s="97">
        <f t="shared" si="10"/>
        <v>390000000</v>
      </c>
      <c r="AU82" s="97">
        <f t="shared" si="7"/>
        <v>0</v>
      </c>
      <c r="AV82" s="97">
        <f t="shared" si="7"/>
        <v>0</v>
      </c>
      <c r="AW82" s="97">
        <f t="shared" si="7"/>
        <v>0</v>
      </c>
      <c r="AX82" s="97">
        <f t="shared" si="7"/>
        <v>0</v>
      </c>
      <c r="AY82" s="97">
        <f t="shared" si="7"/>
        <v>390000000</v>
      </c>
    </row>
    <row r="83" spans="1:52" ht="94.5" customHeight="1" x14ac:dyDescent="0.2">
      <c r="A83" s="40">
        <v>69</v>
      </c>
      <c r="B83" s="30" t="s">
        <v>37</v>
      </c>
      <c r="C83" s="246"/>
      <c r="D83" s="246"/>
      <c r="E83" s="246"/>
      <c r="F83" s="246"/>
      <c r="G83" s="283"/>
      <c r="H83" s="366"/>
      <c r="I83" s="95" t="s">
        <v>532</v>
      </c>
      <c r="J83" s="83"/>
      <c r="K83" s="59" t="s">
        <v>42</v>
      </c>
      <c r="L83" s="84" t="s">
        <v>43</v>
      </c>
      <c r="M83" s="59" t="s">
        <v>44</v>
      </c>
      <c r="N83" s="100" t="s">
        <v>45</v>
      </c>
      <c r="O83" s="85" t="s">
        <v>71</v>
      </c>
      <c r="P83" s="85" t="s">
        <v>72</v>
      </c>
      <c r="Q83" s="85" t="s">
        <v>73</v>
      </c>
      <c r="R83" s="85" t="s">
        <v>72</v>
      </c>
      <c r="S83" s="82"/>
      <c r="T83" s="85" t="s">
        <v>74</v>
      </c>
      <c r="U83" s="101">
        <v>8</v>
      </c>
      <c r="V83" s="102"/>
      <c r="W83" s="102"/>
      <c r="X83" s="102"/>
      <c r="Y83" s="102"/>
      <c r="Z83" s="78">
        <f t="shared" si="15"/>
        <v>0</v>
      </c>
      <c r="AA83" s="103"/>
      <c r="AB83" s="103"/>
      <c r="AC83" s="103"/>
      <c r="AD83" s="103"/>
      <c r="AE83" s="104">
        <v>72641213</v>
      </c>
      <c r="AF83" s="96">
        <f t="shared" si="18"/>
        <v>72641213</v>
      </c>
      <c r="AG83" s="103"/>
      <c r="AH83" s="103"/>
      <c r="AI83" s="103"/>
      <c r="AJ83" s="103"/>
      <c r="AK83" s="103"/>
      <c r="AL83" s="96">
        <f t="shared" si="19"/>
        <v>0</v>
      </c>
      <c r="AM83" s="103"/>
      <c r="AN83" s="103"/>
      <c r="AO83" s="103"/>
      <c r="AP83" s="96"/>
      <c r="AQ83" s="96"/>
      <c r="AR83" s="96">
        <f t="shared" si="17"/>
        <v>0</v>
      </c>
      <c r="AS83" s="97">
        <f t="shared" si="14"/>
        <v>72641213</v>
      </c>
      <c r="AT83" s="97">
        <f t="shared" si="10"/>
        <v>0</v>
      </c>
      <c r="AU83" s="97">
        <f t="shared" si="7"/>
        <v>0</v>
      </c>
      <c r="AV83" s="97">
        <f t="shared" si="7"/>
        <v>0</v>
      </c>
      <c r="AW83" s="97">
        <f t="shared" si="7"/>
        <v>0</v>
      </c>
      <c r="AX83" s="97">
        <f t="shared" si="7"/>
        <v>72641213</v>
      </c>
      <c r="AY83" s="97">
        <f>+AF83+AL83+AR83</f>
        <v>72641213</v>
      </c>
    </row>
    <row r="84" spans="1:52" ht="30" customHeight="1" x14ac:dyDescent="0.2">
      <c r="V84" s="107">
        <f t="shared" ref="V84:AS84" si="20">SUM(V6:V83)</f>
        <v>0</v>
      </c>
      <c r="W84" s="107">
        <f t="shared" si="20"/>
        <v>0</v>
      </c>
      <c r="X84" s="107">
        <f t="shared" si="20"/>
        <v>0</v>
      </c>
      <c r="Y84" s="107">
        <f t="shared" si="20"/>
        <v>0</v>
      </c>
      <c r="Z84" s="107">
        <f t="shared" si="20"/>
        <v>0</v>
      </c>
      <c r="AA84" s="108">
        <f t="shared" si="20"/>
        <v>126804113782</v>
      </c>
      <c r="AB84" s="108">
        <f t="shared" si="20"/>
        <v>35000000000</v>
      </c>
      <c r="AC84" s="108">
        <f t="shared" si="20"/>
        <v>20225000000</v>
      </c>
      <c r="AD84" s="108">
        <f t="shared" si="20"/>
        <v>280000000</v>
      </c>
      <c r="AE84" s="108">
        <f t="shared" si="20"/>
        <v>27916939864</v>
      </c>
      <c r="AF84" s="108">
        <f t="shared" si="20"/>
        <v>209926053646</v>
      </c>
      <c r="AG84" s="108">
        <f t="shared" si="20"/>
        <v>98600000000</v>
      </c>
      <c r="AH84" s="108">
        <f t="shared" si="20"/>
        <v>35000000000</v>
      </c>
      <c r="AI84" s="108">
        <f t="shared" si="20"/>
        <v>6225000000</v>
      </c>
      <c r="AJ84" s="108">
        <f t="shared" si="20"/>
        <v>81039673</v>
      </c>
      <c r="AK84" s="108">
        <f t="shared" si="20"/>
        <v>21000000000</v>
      </c>
      <c r="AL84" s="109">
        <f t="shared" si="20"/>
        <v>161906039673</v>
      </c>
      <c r="AM84" s="109">
        <f t="shared" si="20"/>
        <v>109600000000</v>
      </c>
      <c r="AN84" s="109">
        <f t="shared" si="20"/>
        <v>35000000000</v>
      </c>
      <c r="AO84" s="109">
        <f t="shared" si="20"/>
        <v>2288000000</v>
      </c>
      <c r="AP84" s="109">
        <f t="shared" si="20"/>
        <v>0</v>
      </c>
      <c r="AQ84" s="109">
        <f t="shared" si="20"/>
        <v>22000000000</v>
      </c>
      <c r="AR84" s="109">
        <f t="shared" si="20"/>
        <v>168888000000</v>
      </c>
      <c r="AS84" s="110">
        <f t="shared" si="20"/>
        <v>540720093319</v>
      </c>
      <c r="AT84" s="110">
        <f t="shared" si="10"/>
        <v>335004113782</v>
      </c>
      <c r="AU84" s="110">
        <f t="shared" si="10"/>
        <v>105000000000</v>
      </c>
      <c r="AV84" s="110">
        <f t="shared" si="10"/>
        <v>28738000000</v>
      </c>
      <c r="AW84" s="110">
        <f t="shared" si="10"/>
        <v>361039673</v>
      </c>
      <c r="AX84" s="110">
        <f t="shared" si="10"/>
        <v>70916939864</v>
      </c>
      <c r="AY84" s="110">
        <f t="shared" si="10"/>
        <v>540720093319</v>
      </c>
      <c r="AZ84" s="129">
        <f>+(AY84-AX84)/AY85-1</f>
        <v>0.20685681935876832</v>
      </c>
    </row>
    <row r="85" spans="1:52" ht="25.9" customHeight="1" x14ac:dyDescent="0.2">
      <c r="I85" s="111"/>
      <c r="J85" s="112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4"/>
      <c r="W85" s="114"/>
      <c r="X85" s="114"/>
      <c r="Y85" s="114"/>
      <c r="Z85" s="114"/>
      <c r="AA85" s="115">
        <v>115593298480</v>
      </c>
      <c r="AB85" s="115">
        <v>37295122451</v>
      </c>
      <c r="AC85" s="115">
        <f>14045735620-89848372</f>
        <v>13955887248</v>
      </c>
      <c r="AD85" s="115">
        <v>89848372</v>
      </c>
      <c r="AE85" s="115"/>
      <c r="AF85" s="116">
        <f t="shared" si="18"/>
        <v>166934156551</v>
      </c>
      <c r="AG85" s="115">
        <v>60930078241</v>
      </c>
      <c r="AH85" s="115">
        <v>37295122451</v>
      </c>
      <c r="AI85" s="115">
        <f>4177949302-89848372</f>
        <v>4088100930</v>
      </c>
      <c r="AJ85" s="115">
        <v>89848372</v>
      </c>
      <c r="AK85" s="115"/>
      <c r="AL85" s="117">
        <f t="shared" ref="AL85" si="21">SUM(AG85:AK85)</f>
        <v>102403149994</v>
      </c>
      <c r="AM85" s="118">
        <v>77291376100</v>
      </c>
      <c r="AN85" s="118">
        <v>37295122451</v>
      </c>
      <c r="AO85" s="118">
        <f>5354480380-115150116</f>
        <v>5239330264</v>
      </c>
      <c r="AP85" s="118">
        <v>115150116</v>
      </c>
      <c r="AQ85" s="118"/>
      <c r="AR85" s="117">
        <f t="shared" ref="AR85" si="22">SUM(AM85:AQ85)</f>
        <v>119940978931</v>
      </c>
      <c r="AS85" s="119">
        <v>393657266443</v>
      </c>
      <c r="AT85" s="119">
        <f t="shared" si="10"/>
        <v>253814752821</v>
      </c>
      <c r="AU85" s="119">
        <f t="shared" si="10"/>
        <v>111885367353</v>
      </c>
      <c r="AV85" s="119">
        <f t="shared" si="10"/>
        <v>23283318442</v>
      </c>
      <c r="AW85" s="119">
        <f t="shared" si="10"/>
        <v>294846860</v>
      </c>
      <c r="AX85" s="119">
        <f t="shared" si="10"/>
        <v>0</v>
      </c>
      <c r="AY85" s="119">
        <f t="shared" si="10"/>
        <v>389278285476</v>
      </c>
    </row>
    <row r="86" spans="1:52" ht="25.15" customHeight="1" x14ac:dyDescent="0.2">
      <c r="I86" s="120"/>
      <c r="J86" s="121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3">
        <f t="shared" ref="V86:AR86" si="23">+V85-V84</f>
        <v>0</v>
      </c>
      <c r="W86" s="123">
        <f t="shared" si="23"/>
        <v>0</v>
      </c>
      <c r="X86" s="123">
        <f t="shared" si="23"/>
        <v>0</v>
      </c>
      <c r="Y86" s="123">
        <f t="shared" si="23"/>
        <v>0</v>
      </c>
      <c r="Z86" s="123">
        <f t="shared" si="23"/>
        <v>0</v>
      </c>
      <c r="AA86" s="124">
        <f t="shared" si="23"/>
        <v>-11210815302</v>
      </c>
      <c r="AB86" s="124">
        <f t="shared" si="23"/>
        <v>2295122451</v>
      </c>
      <c r="AC86" s="124">
        <f t="shared" si="23"/>
        <v>-6269112752</v>
      </c>
      <c r="AD86" s="124">
        <f t="shared" si="23"/>
        <v>-190151628</v>
      </c>
      <c r="AE86" s="124">
        <f t="shared" si="23"/>
        <v>-27916939864</v>
      </c>
      <c r="AF86" s="124">
        <f t="shared" si="23"/>
        <v>-42991897095</v>
      </c>
      <c r="AG86" s="124">
        <f t="shared" si="23"/>
        <v>-37669921759</v>
      </c>
      <c r="AH86" s="124">
        <f t="shared" si="23"/>
        <v>2295122451</v>
      </c>
      <c r="AI86" s="124">
        <f t="shared" si="23"/>
        <v>-2136899070</v>
      </c>
      <c r="AJ86" s="124">
        <f t="shared" si="23"/>
        <v>8808699</v>
      </c>
      <c r="AK86" s="124">
        <f t="shared" si="23"/>
        <v>-21000000000</v>
      </c>
      <c r="AL86" s="125">
        <f t="shared" si="23"/>
        <v>-59502889679</v>
      </c>
      <c r="AM86" s="125">
        <f t="shared" si="23"/>
        <v>-32308623900</v>
      </c>
      <c r="AN86" s="125">
        <f t="shared" si="23"/>
        <v>2295122451</v>
      </c>
      <c r="AO86" s="125">
        <f t="shared" si="23"/>
        <v>2951330264</v>
      </c>
      <c r="AP86" s="125">
        <f t="shared" si="23"/>
        <v>115150116</v>
      </c>
      <c r="AQ86" s="125">
        <f t="shared" si="23"/>
        <v>-22000000000</v>
      </c>
      <c r="AR86" s="125">
        <f t="shared" si="23"/>
        <v>-48947021069</v>
      </c>
      <c r="AS86" s="126">
        <f>+AS85-AS84</f>
        <v>-147062826876</v>
      </c>
      <c r="AT86" s="126">
        <f t="shared" ref="AT86:AY86" si="24">+AA86+AG86+AM86</f>
        <v>-81189360961</v>
      </c>
      <c r="AU86" s="126">
        <f t="shared" si="24"/>
        <v>6885367353</v>
      </c>
      <c r="AV86" s="126">
        <f t="shared" si="24"/>
        <v>-5454681558</v>
      </c>
      <c r="AW86" s="126">
        <f t="shared" si="24"/>
        <v>-66192813</v>
      </c>
      <c r="AX86" s="126">
        <f t="shared" si="24"/>
        <v>-70916939864</v>
      </c>
      <c r="AY86" s="126">
        <f t="shared" si="24"/>
        <v>-151441807843</v>
      </c>
      <c r="AZ86" s="132"/>
    </row>
    <row r="87" spans="1:52" ht="24" customHeight="1" x14ac:dyDescent="0.25">
      <c r="AZ87" s="133"/>
    </row>
    <row r="88" spans="1:52" x14ac:dyDescent="0.25">
      <c r="AZ88" s="134"/>
    </row>
  </sheetData>
  <autoFilter ref="A5:H86" xr:uid="{00000000-0009-0000-0000-000000000000}"/>
  <mergeCells count="287">
    <mergeCell ref="G75:G83"/>
    <mergeCell ref="H75:H83"/>
    <mergeCell ref="I77:I78"/>
    <mergeCell ref="AE77:AE78"/>
    <mergeCell ref="I79:I80"/>
    <mergeCell ref="AE79:AE80"/>
    <mergeCell ref="AF71:AF72"/>
    <mergeCell ref="AJ71:AJ72"/>
    <mergeCell ref="AL71:AL72"/>
    <mergeCell ref="AF77:AF78"/>
    <mergeCell ref="AS71:AS72"/>
    <mergeCell ref="AW71:AW72"/>
    <mergeCell ref="AY71:AY72"/>
    <mergeCell ref="G70:G72"/>
    <mergeCell ref="H70:H72"/>
    <mergeCell ref="I71:I72"/>
    <mergeCell ref="K71:K72"/>
    <mergeCell ref="N71:N72"/>
    <mergeCell ref="AD71:AD72"/>
    <mergeCell ref="AS66:AS67"/>
    <mergeCell ref="AT66:AT67"/>
    <mergeCell ref="AY66:AY67"/>
    <mergeCell ref="G68:G69"/>
    <mergeCell ref="H68:H69"/>
    <mergeCell ref="N68:N69"/>
    <mergeCell ref="AM59:AM60"/>
    <mergeCell ref="AS59:AS60"/>
    <mergeCell ref="AT59:AT60"/>
    <mergeCell ref="AY59:AY60"/>
    <mergeCell ref="G66:G67"/>
    <mergeCell ref="H66:H67"/>
    <mergeCell ref="I66:I67"/>
    <mergeCell ref="K66:K67"/>
    <mergeCell ref="AM66:AM67"/>
    <mergeCell ref="AR66:AR67"/>
    <mergeCell ref="G57:G64"/>
    <mergeCell ref="H57:H64"/>
    <mergeCell ref="K57:K58"/>
    <mergeCell ref="I59:I60"/>
    <mergeCell ref="K59:K60"/>
    <mergeCell ref="N59:N60"/>
    <mergeCell ref="AL59:AL60"/>
    <mergeCell ref="AR59:AR60"/>
    <mergeCell ref="AQ59:AQ60"/>
    <mergeCell ref="G53:G55"/>
    <mergeCell ref="H53:H55"/>
    <mergeCell ref="I53:I55"/>
    <mergeCell ref="K53:K55"/>
    <mergeCell ref="AC53:AC55"/>
    <mergeCell ref="AF53:AF55"/>
    <mergeCell ref="AS53:AS55"/>
    <mergeCell ref="AV53:AV55"/>
    <mergeCell ref="AY53:AY55"/>
    <mergeCell ref="AY43:AY44"/>
    <mergeCell ref="G46:G52"/>
    <mergeCell ref="H46:H52"/>
    <mergeCell ref="I46:I50"/>
    <mergeCell ref="AA46:AA50"/>
    <mergeCell ref="AF46:AF50"/>
    <mergeCell ref="AG46:AG50"/>
    <mergeCell ref="AS46:AS50"/>
    <mergeCell ref="AM46:AM50"/>
    <mergeCell ref="AT46:AT50"/>
    <mergeCell ref="AY46:AY50"/>
    <mergeCell ref="K47:K50"/>
    <mergeCell ref="N47:N50"/>
    <mergeCell ref="G43:G45"/>
    <mergeCell ref="H43:H45"/>
    <mergeCell ref="I43:I44"/>
    <mergeCell ref="J43:J44"/>
    <mergeCell ref="K43:K45"/>
    <mergeCell ref="AI43:AI44"/>
    <mergeCell ref="AL43:AL44"/>
    <mergeCell ref="AS43:AS44"/>
    <mergeCell ref="AT43:AT44"/>
    <mergeCell ref="AK35:AK37"/>
    <mergeCell ref="AQ35:AQ37"/>
    <mergeCell ref="AE38:AE40"/>
    <mergeCell ref="AK38:AK40"/>
    <mergeCell ref="AQ38:AQ40"/>
    <mergeCell ref="AY35:AY37"/>
    <mergeCell ref="I38:I40"/>
    <mergeCell ref="AA38:AA40"/>
    <mergeCell ref="AF38:AF40"/>
    <mergeCell ref="AG38:AG40"/>
    <mergeCell ref="AL38:AL40"/>
    <mergeCell ref="AM38:AM40"/>
    <mergeCell ref="AR38:AR40"/>
    <mergeCell ref="AS38:AS40"/>
    <mergeCell ref="AT38:AT40"/>
    <mergeCell ref="AH35:AH37"/>
    <mergeCell ref="AL35:AL37"/>
    <mergeCell ref="AN35:AN37"/>
    <mergeCell ref="AR35:AR37"/>
    <mergeCell ref="AS35:AS37"/>
    <mergeCell ref="AU35:AU37"/>
    <mergeCell ref="AY38:AY40"/>
    <mergeCell ref="K39:K40"/>
    <mergeCell ref="N39:N40"/>
    <mergeCell ref="G35:G42"/>
    <mergeCell ref="H35:H42"/>
    <mergeCell ref="I35:I37"/>
    <mergeCell ref="K35:K38"/>
    <mergeCell ref="N35:N38"/>
    <mergeCell ref="AB35:AB37"/>
    <mergeCell ref="AF35:AF37"/>
    <mergeCell ref="AF33:AF34"/>
    <mergeCell ref="AG33:AG34"/>
    <mergeCell ref="AA35:AA37"/>
    <mergeCell ref="AG35:AG37"/>
    <mergeCell ref="AE35:AE37"/>
    <mergeCell ref="G31:G34"/>
    <mergeCell ref="H31:H34"/>
    <mergeCell ref="AY31:AY32"/>
    <mergeCell ref="I33:I34"/>
    <mergeCell ref="J33:J34"/>
    <mergeCell ref="K33:K34"/>
    <mergeCell ref="N33:N34"/>
    <mergeCell ref="AA33:AA34"/>
    <mergeCell ref="AT33:AT34"/>
    <mergeCell ref="AU33:AU34"/>
    <mergeCell ref="AY33:AY34"/>
    <mergeCell ref="AL33:AL34"/>
    <mergeCell ref="AM33:AM34"/>
    <mergeCell ref="AR33:AR34"/>
    <mergeCell ref="AS33:AS34"/>
    <mergeCell ref="I31:I32"/>
    <mergeCell ref="J31:J32"/>
    <mergeCell ref="K31:K32"/>
    <mergeCell ref="N31:N32"/>
    <mergeCell ref="AA31:AA32"/>
    <mergeCell ref="AU25:AU28"/>
    <mergeCell ref="AE33:AE34"/>
    <mergeCell ref="AF31:AF32"/>
    <mergeCell ref="AE31:AE32"/>
    <mergeCell ref="AL31:AL32"/>
    <mergeCell ref="AM31:AM32"/>
    <mergeCell ref="AR31:AR32"/>
    <mergeCell ref="AS31:AS32"/>
    <mergeCell ref="AT31:AT32"/>
    <mergeCell ref="AG31:AG32"/>
    <mergeCell ref="AL25:AL28"/>
    <mergeCell ref="AW9:AW10"/>
    <mergeCell ref="AX9:AX10"/>
    <mergeCell ref="AV12:AV17"/>
    <mergeCell ref="AW12:AW17"/>
    <mergeCell ref="AX12:AX17"/>
    <mergeCell ref="AY12:AY17"/>
    <mergeCell ref="G25:G30"/>
    <mergeCell ref="H25:H30"/>
    <mergeCell ref="I25:I28"/>
    <mergeCell ref="AA25:AA28"/>
    <mergeCell ref="AF25:AF28"/>
    <mergeCell ref="AG25:AG28"/>
    <mergeCell ref="AM12:AM17"/>
    <mergeCell ref="AO12:AO17"/>
    <mergeCell ref="AR12:AR17"/>
    <mergeCell ref="AS12:AS17"/>
    <mergeCell ref="AT12:AT17"/>
    <mergeCell ref="AU12:AU17"/>
    <mergeCell ref="AY25:AY28"/>
    <mergeCell ref="N26:N30"/>
    <mergeCell ref="AM25:AM28"/>
    <mergeCell ref="AR25:AR28"/>
    <mergeCell ref="AS25:AS28"/>
    <mergeCell ref="AT25:AT28"/>
    <mergeCell ref="G12:G24"/>
    <mergeCell ref="H12:H24"/>
    <mergeCell ref="I12:I17"/>
    <mergeCell ref="AA12:AA17"/>
    <mergeCell ref="AC12:AC17"/>
    <mergeCell ref="AF12:AF17"/>
    <mergeCell ref="AG12:AG17"/>
    <mergeCell ref="AI12:AI17"/>
    <mergeCell ref="AL12:AL17"/>
    <mergeCell ref="AF6:AF7"/>
    <mergeCell ref="AG6:AG7"/>
    <mergeCell ref="AL6:AL7"/>
    <mergeCell ref="AW6:AW7"/>
    <mergeCell ref="AX6:AX7"/>
    <mergeCell ref="AY6:AY7"/>
    <mergeCell ref="I9:I10"/>
    <mergeCell ref="AA9:AA10"/>
    <mergeCell ref="AF9:AF10"/>
    <mergeCell ref="AG9:AG10"/>
    <mergeCell ref="AL9:AL10"/>
    <mergeCell ref="AM9:AM10"/>
    <mergeCell ref="AR9:AR10"/>
    <mergeCell ref="AM6:AM7"/>
    <mergeCell ref="AR6:AR7"/>
    <mergeCell ref="AS6:AS7"/>
    <mergeCell ref="AT6:AT7"/>
    <mergeCell ref="AU6:AU7"/>
    <mergeCell ref="AV6:AV7"/>
    <mergeCell ref="AY9:AY10"/>
    <mergeCell ref="AS9:AS10"/>
    <mergeCell ref="AT9:AT10"/>
    <mergeCell ref="AU9:AU10"/>
    <mergeCell ref="AV9:AV10"/>
    <mergeCell ref="AS77:AS78"/>
    <mergeCell ref="AX77:AX78"/>
    <mergeCell ref="AY77:AY78"/>
    <mergeCell ref="AF79:AF80"/>
    <mergeCell ref="AS79:AS80"/>
    <mergeCell ref="AX79:AX80"/>
    <mergeCell ref="AY79:AY80"/>
    <mergeCell ref="A1:AQ2"/>
    <mergeCell ref="A3:U3"/>
    <mergeCell ref="V3:AQ3"/>
    <mergeCell ref="C4:F4"/>
    <mergeCell ref="G4:H4"/>
    <mergeCell ref="K4:M4"/>
    <mergeCell ref="N4:U4"/>
    <mergeCell ref="V4:Y4"/>
    <mergeCell ref="AA4:AE4"/>
    <mergeCell ref="AG4:AK4"/>
    <mergeCell ref="AM4:AQ4"/>
    <mergeCell ref="AT4:AX4"/>
    <mergeCell ref="A6:A7"/>
    <mergeCell ref="G6:G11"/>
    <mergeCell ref="H6:H11"/>
    <mergeCell ref="I6:I7"/>
    <mergeCell ref="AA6:AA7"/>
    <mergeCell ref="C6:C8"/>
    <mergeCell ref="D6:D8"/>
    <mergeCell ref="E6:E8"/>
    <mergeCell ref="F6:F8"/>
    <mergeCell ref="C9:C11"/>
    <mergeCell ref="D9:D11"/>
    <mergeCell ref="E9:E11"/>
    <mergeCell ref="F9:F11"/>
    <mergeCell ref="C12:C19"/>
    <mergeCell ref="D12:D19"/>
    <mergeCell ref="E12:E19"/>
    <mergeCell ref="F12:F19"/>
    <mergeCell ref="C20:C22"/>
    <mergeCell ref="D20:D22"/>
    <mergeCell ref="E20:E22"/>
    <mergeCell ref="F20:F22"/>
    <mergeCell ref="C25:C30"/>
    <mergeCell ref="D25:D30"/>
    <mergeCell ref="E25:E30"/>
    <mergeCell ref="F25:F30"/>
    <mergeCell ref="C31:C34"/>
    <mergeCell ref="D31:D34"/>
    <mergeCell ref="E31:E34"/>
    <mergeCell ref="F31:F34"/>
    <mergeCell ref="C35:C42"/>
    <mergeCell ref="D35:D42"/>
    <mergeCell ref="E35:E42"/>
    <mergeCell ref="F35:F42"/>
    <mergeCell ref="C43:C45"/>
    <mergeCell ref="D43:D45"/>
    <mergeCell ref="E43:E45"/>
    <mergeCell ref="F43:F45"/>
    <mergeCell ref="C46:C50"/>
    <mergeCell ref="D46:D50"/>
    <mergeCell ref="E46:E50"/>
    <mergeCell ref="F46:F50"/>
    <mergeCell ref="C57:C58"/>
    <mergeCell ref="D57:D58"/>
    <mergeCell ref="E57:E58"/>
    <mergeCell ref="F57:F58"/>
    <mergeCell ref="C59:C60"/>
    <mergeCell ref="D59:D60"/>
    <mergeCell ref="E59:E60"/>
    <mergeCell ref="F59:F60"/>
    <mergeCell ref="C63:C64"/>
    <mergeCell ref="D63:D64"/>
    <mergeCell ref="E63:E64"/>
    <mergeCell ref="F63:F64"/>
    <mergeCell ref="C75:C83"/>
    <mergeCell ref="D75:D83"/>
    <mergeCell ref="E75:E83"/>
    <mergeCell ref="F75:F83"/>
    <mergeCell ref="C66:C67"/>
    <mergeCell ref="D66:D67"/>
    <mergeCell ref="E66:E67"/>
    <mergeCell ref="F66:F67"/>
    <mergeCell ref="C68:C69"/>
    <mergeCell ref="D68:D69"/>
    <mergeCell ref="E68:E69"/>
    <mergeCell ref="F68:F69"/>
    <mergeCell ref="C70:C73"/>
    <mergeCell ref="D70:D73"/>
    <mergeCell ref="E70:E73"/>
    <mergeCell ref="F70:F73"/>
  </mergeCells>
  <pageMargins left="0.70866141732283472" right="0.70866141732283472" top="0.74803149606299213" bottom="0.74803149606299213" header="0.31496062992125984" footer="0.31496062992125984"/>
  <pageSetup paperSize="5" scale="19" fitToHeight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9"/>
  <sheetViews>
    <sheetView view="pageBreakPreview" zoomScale="80" zoomScaleNormal="80" zoomScaleSheetLayoutView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9" sqref="A9:XFD9"/>
    </sheetView>
  </sheetViews>
  <sheetFormatPr baseColWidth="10" defaultRowHeight="14.25" x14ac:dyDescent="0.2"/>
  <cols>
    <col min="2" max="2" width="24.875" customWidth="1"/>
    <col min="3" max="4" width="17.25" customWidth="1"/>
    <col min="5" max="5" width="12.875" customWidth="1"/>
    <col min="6" max="6" width="12.75" customWidth="1"/>
    <col min="8" max="8" width="14" customWidth="1"/>
    <col min="9" max="9" width="14.125" customWidth="1"/>
    <col min="10" max="10" width="13.25" customWidth="1"/>
    <col min="19" max="19" width="13.625" customWidth="1"/>
    <col min="20" max="20" width="15.625" customWidth="1"/>
    <col min="24" max="24" width="21.625" customWidth="1"/>
    <col min="26" max="26" width="19" customWidth="1"/>
    <col min="29" max="29" width="14.875" customWidth="1"/>
    <col min="31" max="31" width="24" customWidth="1"/>
    <col min="32" max="32" width="21.125" customWidth="1"/>
    <col min="34" max="34" width="14.75" customWidth="1"/>
  </cols>
  <sheetData>
    <row r="1" spans="1:33" ht="15" thickBot="1" x14ac:dyDescent="0.25"/>
    <row r="2" spans="1:33" ht="57.75" customHeight="1" x14ac:dyDescent="0.2">
      <c r="A2" s="374" t="s">
        <v>578</v>
      </c>
      <c r="B2" s="379" t="s">
        <v>569</v>
      </c>
      <c r="C2" s="379" t="s">
        <v>570</v>
      </c>
      <c r="D2" s="377" t="s">
        <v>579</v>
      </c>
      <c r="E2" s="376" t="s">
        <v>4</v>
      </c>
      <c r="F2" s="272"/>
      <c r="G2" s="273" t="s">
        <v>6</v>
      </c>
      <c r="H2" s="273"/>
      <c r="I2" s="273"/>
      <c r="J2" s="370" t="s">
        <v>7</v>
      </c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2" t="s">
        <v>602</v>
      </c>
      <c r="Y2" s="373"/>
      <c r="Z2" s="373"/>
      <c r="AA2" s="373"/>
      <c r="AB2" s="373"/>
      <c r="AC2" s="373"/>
      <c r="AD2" s="373"/>
      <c r="AE2" s="373"/>
      <c r="AF2" s="373"/>
      <c r="AG2" s="373"/>
    </row>
    <row r="3" spans="1:33" ht="102" thickBot="1" x14ac:dyDescent="0.25">
      <c r="A3" s="375"/>
      <c r="B3" s="380"/>
      <c r="C3" s="380"/>
      <c r="D3" s="378"/>
      <c r="E3" s="141" t="s">
        <v>16</v>
      </c>
      <c r="F3" s="142" t="s">
        <v>17</v>
      </c>
      <c r="G3" s="143" t="s">
        <v>20</v>
      </c>
      <c r="H3" s="143" t="s">
        <v>21</v>
      </c>
      <c r="I3" s="143" t="s">
        <v>22</v>
      </c>
      <c r="J3" s="144" t="s">
        <v>23</v>
      </c>
      <c r="K3" s="144" t="s">
        <v>24</v>
      </c>
      <c r="L3" s="144" t="s">
        <v>571</v>
      </c>
      <c r="M3" s="144" t="s">
        <v>572</v>
      </c>
      <c r="N3" s="144" t="s">
        <v>573</v>
      </c>
      <c r="O3" s="144" t="s">
        <v>28</v>
      </c>
      <c r="P3" s="144" t="s">
        <v>29</v>
      </c>
      <c r="Q3" s="145" t="s">
        <v>30</v>
      </c>
      <c r="R3" s="151" t="s">
        <v>599</v>
      </c>
      <c r="S3" s="151" t="s">
        <v>600</v>
      </c>
      <c r="T3" s="144" t="s">
        <v>574</v>
      </c>
      <c r="U3" s="144" t="s">
        <v>575</v>
      </c>
      <c r="V3" s="144" t="s">
        <v>576</v>
      </c>
      <c r="W3" s="144" t="s">
        <v>29</v>
      </c>
      <c r="X3" s="146" t="s">
        <v>35</v>
      </c>
      <c r="Y3" s="146" t="s">
        <v>36</v>
      </c>
      <c r="Z3" s="146" t="s">
        <v>32</v>
      </c>
      <c r="AA3" s="146" t="s">
        <v>33</v>
      </c>
      <c r="AB3" s="146" t="s">
        <v>34</v>
      </c>
      <c r="AC3" s="146" t="s">
        <v>593</v>
      </c>
      <c r="AD3" s="146" t="s">
        <v>594</v>
      </c>
      <c r="AE3" s="147" t="s">
        <v>577</v>
      </c>
      <c r="AF3" s="147" t="s">
        <v>595</v>
      </c>
      <c r="AG3" s="157" t="s">
        <v>582</v>
      </c>
    </row>
    <row r="4" spans="1:33" ht="128.25" thickBot="1" x14ac:dyDescent="0.25">
      <c r="A4" s="177">
        <v>1</v>
      </c>
      <c r="B4" s="237" t="s">
        <v>584</v>
      </c>
      <c r="C4" s="180">
        <v>2020000050025</v>
      </c>
      <c r="D4" s="168" t="s">
        <v>138</v>
      </c>
      <c r="E4" s="159">
        <v>22</v>
      </c>
      <c r="F4" s="159" t="s">
        <v>590</v>
      </c>
      <c r="G4" s="159" t="s">
        <v>140</v>
      </c>
      <c r="H4" s="226" t="s">
        <v>141</v>
      </c>
      <c r="I4" s="159" t="s">
        <v>142</v>
      </c>
      <c r="J4" s="159" t="s">
        <v>143</v>
      </c>
      <c r="K4" s="232" t="s">
        <v>144</v>
      </c>
      <c r="L4" s="160" t="s">
        <v>145</v>
      </c>
      <c r="M4" s="232" t="s">
        <v>146</v>
      </c>
      <c r="N4" s="160" t="s">
        <v>147</v>
      </c>
      <c r="O4" s="148"/>
      <c r="P4" s="160" t="s">
        <v>63</v>
      </c>
      <c r="Q4" s="161">
        <v>5</v>
      </c>
      <c r="R4" s="163">
        <v>1</v>
      </c>
      <c r="S4" s="167">
        <f>SUM(R4/Q4)</f>
        <v>0.2</v>
      </c>
      <c r="T4" s="148"/>
      <c r="U4" s="148"/>
      <c r="V4" s="148"/>
      <c r="W4" s="148"/>
      <c r="X4" s="153">
        <v>14020122590</v>
      </c>
      <c r="Y4" s="154"/>
      <c r="Z4" s="154"/>
      <c r="AA4" s="154"/>
      <c r="AB4" s="154"/>
      <c r="AC4" s="155"/>
      <c r="AD4" s="155"/>
      <c r="AE4" s="153">
        <v>14020122590</v>
      </c>
      <c r="AF4" s="153">
        <v>45000000000</v>
      </c>
      <c r="AG4" s="173">
        <f>SUM(AE4/AF4)</f>
        <v>0.31155827977777778</v>
      </c>
    </row>
    <row r="5" spans="1:33" ht="88.5" customHeight="1" thickBot="1" x14ac:dyDescent="0.25">
      <c r="A5" s="178">
        <v>2</v>
      </c>
      <c r="B5" s="140" t="s">
        <v>585</v>
      </c>
      <c r="C5" s="181">
        <v>2021004540082</v>
      </c>
      <c r="D5" s="169" t="s">
        <v>243</v>
      </c>
      <c r="E5" s="33">
        <v>17</v>
      </c>
      <c r="F5" s="33" t="s">
        <v>242</v>
      </c>
      <c r="G5" s="33" t="s">
        <v>245</v>
      </c>
      <c r="H5" s="227" t="s">
        <v>246</v>
      </c>
      <c r="I5" s="33" t="s">
        <v>247</v>
      </c>
      <c r="J5" s="33" t="s">
        <v>248</v>
      </c>
      <c r="K5" s="233" t="s">
        <v>249</v>
      </c>
      <c r="L5" s="36" t="s">
        <v>250</v>
      </c>
      <c r="M5" s="233" t="s">
        <v>251</v>
      </c>
      <c r="N5" s="36" t="s">
        <v>252</v>
      </c>
      <c r="O5" s="31"/>
      <c r="P5" s="36" t="s">
        <v>253</v>
      </c>
      <c r="Q5" s="56">
        <v>3404</v>
      </c>
      <c r="R5" s="164">
        <v>3404</v>
      </c>
      <c r="S5" s="166">
        <f t="shared" ref="S5:S8" si="0">SUM(R5/Q5)</f>
        <v>1</v>
      </c>
      <c r="T5" s="36" t="s">
        <v>591</v>
      </c>
      <c r="U5" s="31"/>
      <c r="V5" s="36" t="s">
        <v>592</v>
      </c>
      <c r="W5" s="36">
        <v>600</v>
      </c>
      <c r="X5" s="156">
        <v>10000000000</v>
      </c>
      <c r="Y5" s="31"/>
      <c r="Z5" s="31"/>
      <c r="AA5" s="31"/>
      <c r="AB5" s="31"/>
      <c r="AC5" s="156">
        <v>799680000</v>
      </c>
      <c r="AD5" s="31"/>
      <c r="AE5" s="156">
        <f>X5+Y5+Z5+AA5+AB5+AC5+AD5</f>
        <v>10799680000</v>
      </c>
      <c r="AF5" s="156">
        <v>10000000000</v>
      </c>
      <c r="AG5" s="162">
        <f>SUM(AE5/AF5)</f>
        <v>1.079968</v>
      </c>
    </row>
    <row r="6" spans="1:33" ht="90" thickBot="1" x14ac:dyDescent="0.25">
      <c r="A6" s="178">
        <v>3</v>
      </c>
      <c r="B6" s="140" t="s">
        <v>586</v>
      </c>
      <c r="C6" s="181">
        <v>2021004540083</v>
      </c>
      <c r="D6" s="169" t="s">
        <v>64</v>
      </c>
      <c r="E6" s="33">
        <v>24</v>
      </c>
      <c r="F6" s="33" t="s">
        <v>601</v>
      </c>
      <c r="G6" s="33" t="s">
        <v>42</v>
      </c>
      <c r="H6" s="227" t="s">
        <v>43</v>
      </c>
      <c r="I6" s="33" t="s">
        <v>44</v>
      </c>
      <c r="J6" s="35" t="s">
        <v>45</v>
      </c>
      <c r="K6" s="233" t="s">
        <v>71</v>
      </c>
      <c r="L6" s="36" t="s">
        <v>72</v>
      </c>
      <c r="M6" s="233" t="s">
        <v>73</v>
      </c>
      <c r="N6" s="36" t="s">
        <v>72</v>
      </c>
      <c r="O6" s="36"/>
      <c r="P6" s="36" t="s">
        <v>596</v>
      </c>
      <c r="Q6" s="37">
        <v>20</v>
      </c>
      <c r="R6" s="165">
        <v>2.2759999999999998</v>
      </c>
      <c r="S6" s="211">
        <f t="shared" si="0"/>
        <v>0.11379999999999998</v>
      </c>
      <c r="T6" s="36" t="s">
        <v>597</v>
      </c>
      <c r="U6" s="31"/>
      <c r="V6" s="36" t="s">
        <v>598</v>
      </c>
      <c r="W6" s="36">
        <v>2.48</v>
      </c>
      <c r="X6" s="31"/>
      <c r="Y6" s="31"/>
      <c r="Z6" s="170">
        <v>3721700340</v>
      </c>
      <c r="AA6" s="31"/>
      <c r="AB6" s="31"/>
      <c r="AC6" s="31"/>
      <c r="AD6" s="31"/>
      <c r="AE6" s="156">
        <f t="shared" ref="AE6:AE10" si="1">X6+Y6+Z6+AA6+AB6+AC6+AD6</f>
        <v>3721700340</v>
      </c>
      <c r="AF6" s="156">
        <v>6500000000</v>
      </c>
      <c r="AG6" s="171">
        <f t="shared" ref="AG6:AG10" si="2">SUM(AE6/AF6)</f>
        <v>0.57256928307692312</v>
      </c>
    </row>
    <row r="7" spans="1:33" ht="90" thickBot="1" x14ac:dyDescent="0.25">
      <c r="A7" s="178">
        <v>4</v>
      </c>
      <c r="B7" s="140" t="s">
        <v>587</v>
      </c>
      <c r="C7" s="181">
        <v>2021004540241</v>
      </c>
      <c r="D7" s="169" t="s">
        <v>64</v>
      </c>
      <c r="E7" s="33">
        <v>24</v>
      </c>
      <c r="F7" s="33" t="s">
        <v>601</v>
      </c>
      <c r="G7" s="33" t="s">
        <v>42</v>
      </c>
      <c r="H7" s="227" t="s">
        <v>43</v>
      </c>
      <c r="I7" s="33" t="s">
        <v>44</v>
      </c>
      <c r="J7" s="35" t="s">
        <v>45</v>
      </c>
      <c r="K7" s="233" t="s">
        <v>71</v>
      </c>
      <c r="L7" s="36" t="s">
        <v>72</v>
      </c>
      <c r="M7" s="233" t="s">
        <v>73</v>
      </c>
      <c r="N7" s="36" t="s">
        <v>72</v>
      </c>
      <c r="O7" s="36"/>
      <c r="P7" s="36" t="s">
        <v>596</v>
      </c>
      <c r="Q7" s="37">
        <v>20</v>
      </c>
      <c r="R7" s="165">
        <v>1.246</v>
      </c>
      <c r="S7" s="211">
        <f t="shared" si="0"/>
        <v>6.2300000000000001E-2</v>
      </c>
      <c r="T7" s="36" t="s">
        <v>597</v>
      </c>
      <c r="U7" s="31"/>
      <c r="V7" s="36" t="s">
        <v>598</v>
      </c>
      <c r="W7" s="36">
        <v>34.32</v>
      </c>
      <c r="X7" s="156">
        <v>4199929107</v>
      </c>
      <c r="Y7" s="31"/>
      <c r="Z7" s="31"/>
      <c r="AA7" s="31"/>
      <c r="AB7" s="31"/>
      <c r="AC7" s="31"/>
      <c r="AD7" s="31"/>
      <c r="AE7" s="156">
        <f t="shared" si="1"/>
        <v>4199929107</v>
      </c>
      <c r="AF7" s="156">
        <v>6500000000</v>
      </c>
      <c r="AG7" s="171">
        <f t="shared" si="2"/>
        <v>0.64614293953846158</v>
      </c>
    </row>
    <row r="8" spans="1:33" ht="90" thickBot="1" x14ac:dyDescent="0.25">
      <c r="A8" s="178">
        <v>5</v>
      </c>
      <c r="B8" s="140" t="s">
        <v>588</v>
      </c>
      <c r="C8" s="181">
        <v>2019000050012</v>
      </c>
      <c r="D8" s="169" t="s">
        <v>64</v>
      </c>
      <c r="E8" s="33">
        <v>24</v>
      </c>
      <c r="F8" s="33" t="s">
        <v>601</v>
      </c>
      <c r="G8" s="33" t="s">
        <v>42</v>
      </c>
      <c r="H8" s="227" t="s">
        <v>43</v>
      </c>
      <c r="I8" s="33" t="s">
        <v>44</v>
      </c>
      <c r="J8" s="35" t="s">
        <v>45</v>
      </c>
      <c r="K8" s="233" t="s">
        <v>71</v>
      </c>
      <c r="L8" s="36" t="s">
        <v>72</v>
      </c>
      <c r="M8" s="233" t="s">
        <v>73</v>
      </c>
      <c r="N8" s="36" t="s">
        <v>72</v>
      </c>
      <c r="O8" s="36"/>
      <c r="P8" s="36" t="s">
        <v>596</v>
      </c>
      <c r="Q8" s="37">
        <v>20</v>
      </c>
      <c r="R8" s="165">
        <v>0.57999999999999996</v>
      </c>
      <c r="S8" s="211">
        <f t="shared" si="0"/>
        <v>2.8999999999999998E-2</v>
      </c>
      <c r="T8" s="36" t="s">
        <v>597</v>
      </c>
      <c r="U8" s="31"/>
      <c r="V8" s="36" t="s">
        <v>598</v>
      </c>
      <c r="W8" s="36">
        <v>16.399999999999999</v>
      </c>
      <c r="X8" s="156">
        <v>2071008482</v>
      </c>
      <c r="Y8" s="31"/>
      <c r="Z8" s="31"/>
      <c r="AA8" s="31"/>
      <c r="AB8" s="31"/>
      <c r="AC8" s="31"/>
      <c r="AD8" s="31"/>
      <c r="AE8" s="156">
        <f t="shared" si="1"/>
        <v>2071008482</v>
      </c>
      <c r="AF8" s="156">
        <v>6500000000</v>
      </c>
      <c r="AG8" s="173">
        <f t="shared" si="2"/>
        <v>0.31861668953846156</v>
      </c>
    </row>
    <row r="9" spans="1:33" ht="128.25" thickBot="1" x14ac:dyDescent="0.25">
      <c r="A9" s="179">
        <v>6</v>
      </c>
      <c r="B9" s="238" t="s">
        <v>589</v>
      </c>
      <c r="C9" s="182">
        <v>2019004540130</v>
      </c>
      <c r="D9" s="174" t="s">
        <v>138</v>
      </c>
      <c r="E9" s="175">
        <v>22</v>
      </c>
      <c r="F9" s="175" t="s">
        <v>590</v>
      </c>
      <c r="G9" s="175" t="s">
        <v>140</v>
      </c>
      <c r="H9" s="228" t="s">
        <v>141</v>
      </c>
      <c r="I9" s="187" t="s">
        <v>142</v>
      </c>
      <c r="J9" s="187" t="s">
        <v>143</v>
      </c>
      <c r="K9" s="234" t="s">
        <v>144</v>
      </c>
      <c r="L9" s="189" t="s">
        <v>145</v>
      </c>
      <c r="M9" s="234" t="s">
        <v>146</v>
      </c>
      <c r="N9" s="189" t="s">
        <v>147</v>
      </c>
      <c r="O9" s="154"/>
      <c r="P9" s="189" t="s">
        <v>63</v>
      </c>
      <c r="Q9" s="190">
        <v>5</v>
      </c>
      <c r="R9" s="191">
        <v>1</v>
      </c>
      <c r="S9" s="167">
        <f>SUM(R9/Q9)</f>
        <v>0.2</v>
      </c>
      <c r="T9" s="149"/>
      <c r="U9" s="149"/>
      <c r="V9" s="149"/>
      <c r="W9" s="82"/>
      <c r="X9" s="82"/>
      <c r="Y9" s="82"/>
      <c r="Z9" s="196">
        <v>2326866797</v>
      </c>
      <c r="AA9" s="82"/>
      <c r="AB9" s="82"/>
      <c r="AC9" s="82"/>
      <c r="AD9" s="82"/>
      <c r="AE9" s="197">
        <f t="shared" si="1"/>
        <v>2326866797</v>
      </c>
      <c r="AF9" s="153">
        <v>45000000000</v>
      </c>
      <c r="AG9" s="173">
        <f t="shared" si="2"/>
        <v>5.1708151044444442E-2</v>
      </c>
    </row>
    <row r="10" spans="1:33" ht="110.45" customHeight="1" thickBot="1" x14ac:dyDescent="0.25">
      <c r="A10" s="224">
        <v>7</v>
      </c>
      <c r="B10" s="206" t="s">
        <v>605</v>
      </c>
      <c r="C10" s="215">
        <v>2021004540248</v>
      </c>
      <c r="D10" s="225" t="s">
        <v>453</v>
      </c>
      <c r="E10" s="175">
        <v>40</v>
      </c>
      <c r="F10" s="175" t="s">
        <v>409</v>
      </c>
      <c r="G10" s="158"/>
      <c r="H10" s="229" t="s">
        <v>447</v>
      </c>
      <c r="I10" s="188" t="s">
        <v>448</v>
      </c>
      <c r="J10" s="149"/>
      <c r="K10" s="235" t="s">
        <v>454</v>
      </c>
      <c r="L10" s="192" t="s">
        <v>455</v>
      </c>
      <c r="M10" s="235" t="s">
        <v>456</v>
      </c>
      <c r="N10" s="192" t="s">
        <v>455</v>
      </c>
      <c r="O10" s="149"/>
      <c r="P10" s="192" t="s">
        <v>452</v>
      </c>
      <c r="Q10" s="193">
        <v>10000</v>
      </c>
      <c r="R10" s="194">
        <v>10283.44</v>
      </c>
      <c r="S10" s="195">
        <f>SUM(R10/Q10)</f>
        <v>1.0283440000000001</v>
      </c>
      <c r="T10" s="158"/>
      <c r="U10" s="158"/>
      <c r="V10" s="158"/>
      <c r="W10" s="149"/>
      <c r="X10" s="149"/>
      <c r="Y10" s="149"/>
      <c r="Z10" s="199">
        <v>9001742608.5100002</v>
      </c>
      <c r="AA10" s="149"/>
      <c r="AB10" s="149"/>
      <c r="AC10" s="149"/>
      <c r="AD10" s="149"/>
      <c r="AE10" s="176">
        <f t="shared" si="1"/>
        <v>9001742608.5100002</v>
      </c>
      <c r="AF10" s="193">
        <v>2000000000</v>
      </c>
      <c r="AG10" s="198">
        <f t="shared" si="2"/>
        <v>4.5008713042549999</v>
      </c>
    </row>
    <row r="11" spans="1:33" ht="41.25" customHeight="1" thickBot="1" x14ac:dyDescent="0.25">
      <c r="A11" s="369" t="s">
        <v>644</v>
      </c>
      <c r="B11" s="369"/>
      <c r="C11" s="369"/>
      <c r="D11" s="369"/>
      <c r="H11" s="230"/>
      <c r="K11" s="230"/>
      <c r="M11" s="230"/>
    </row>
    <row r="12" spans="1:33" ht="143.25" thickBot="1" x14ac:dyDescent="0.25">
      <c r="A12" s="179">
        <v>8</v>
      </c>
      <c r="B12" s="238" t="s">
        <v>634</v>
      </c>
      <c r="C12" s="182">
        <v>2021004540245</v>
      </c>
      <c r="D12" s="169" t="s">
        <v>64</v>
      </c>
      <c r="E12" s="33">
        <v>24</v>
      </c>
      <c r="F12" s="33" t="s">
        <v>601</v>
      </c>
      <c r="G12" s="33" t="s">
        <v>42</v>
      </c>
      <c r="H12" s="227" t="s">
        <v>43</v>
      </c>
      <c r="I12" s="33" t="s">
        <v>44</v>
      </c>
      <c r="J12" s="35" t="s">
        <v>45</v>
      </c>
      <c r="K12" s="233" t="s">
        <v>71</v>
      </c>
      <c r="L12" s="36" t="s">
        <v>72</v>
      </c>
      <c r="M12" s="233" t="s">
        <v>73</v>
      </c>
      <c r="N12" s="36" t="s">
        <v>72</v>
      </c>
      <c r="O12" s="36"/>
      <c r="P12" s="36" t="s">
        <v>596</v>
      </c>
      <c r="Q12" s="37">
        <v>20</v>
      </c>
      <c r="R12" s="165">
        <v>2.0099999999999998</v>
      </c>
      <c r="S12" s="211">
        <f t="shared" ref="S12" si="3">SUM(R12/Q12)</f>
        <v>0.10049999999999999</v>
      </c>
      <c r="T12" s="36" t="s">
        <v>597</v>
      </c>
      <c r="U12" s="31"/>
      <c r="V12" s="36" t="s">
        <v>598</v>
      </c>
      <c r="W12" s="36" t="s">
        <v>635</v>
      </c>
      <c r="X12" s="170">
        <v>12405422814</v>
      </c>
      <c r="Y12" s="31"/>
      <c r="Z12" s="31"/>
      <c r="AA12" s="31"/>
      <c r="AB12" s="31"/>
      <c r="AC12" s="31"/>
      <c r="AD12" s="31"/>
      <c r="AE12" s="156">
        <f>X12</f>
        <v>12405422814</v>
      </c>
      <c r="AF12" s="156">
        <v>6500000000</v>
      </c>
      <c r="AG12" s="171">
        <f t="shared" ref="AG12:AG13" si="4">SUM(AE12/AF12)</f>
        <v>1.9085265867692307</v>
      </c>
    </row>
    <row r="13" spans="1:33" ht="124.5" customHeight="1" thickBot="1" x14ac:dyDescent="0.25">
      <c r="A13" s="186">
        <v>9</v>
      </c>
      <c r="B13" s="238" t="s">
        <v>636</v>
      </c>
      <c r="C13" s="182">
        <v>2021004540240</v>
      </c>
      <c r="D13" s="68" t="s">
        <v>453</v>
      </c>
      <c r="E13" s="175">
        <v>40</v>
      </c>
      <c r="F13" s="175" t="s">
        <v>409</v>
      </c>
      <c r="G13" s="158"/>
      <c r="H13" s="229" t="s">
        <v>447</v>
      </c>
      <c r="I13" s="188" t="s">
        <v>448</v>
      </c>
      <c r="J13" s="149"/>
      <c r="K13" s="235" t="s">
        <v>454</v>
      </c>
      <c r="L13" s="192" t="s">
        <v>455</v>
      </c>
      <c r="M13" s="235" t="s">
        <v>456</v>
      </c>
      <c r="N13" s="192" t="s">
        <v>455</v>
      </c>
      <c r="O13" s="149"/>
      <c r="P13" s="192" t="s">
        <v>452</v>
      </c>
      <c r="Q13" s="212">
        <v>10000</v>
      </c>
      <c r="R13" s="165">
        <v>3898</v>
      </c>
      <c r="S13" s="213">
        <f>SUM(R13/Q13)</f>
        <v>0.38979999999999998</v>
      </c>
      <c r="T13" s="158"/>
      <c r="U13" s="158"/>
      <c r="V13" s="36" t="s">
        <v>452</v>
      </c>
      <c r="W13" s="149">
        <v>3898</v>
      </c>
      <c r="X13" s="199">
        <v>4372475766</v>
      </c>
      <c r="Y13" s="149"/>
      <c r="Z13" s="31"/>
      <c r="AA13" s="149"/>
      <c r="AB13" s="149"/>
      <c r="AC13" s="149"/>
      <c r="AD13" s="149"/>
      <c r="AE13" s="176">
        <f>X13</f>
        <v>4372475766</v>
      </c>
      <c r="AF13" s="193">
        <v>2000000000</v>
      </c>
      <c r="AG13" s="198">
        <f t="shared" si="4"/>
        <v>2.186237883</v>
      </c>
    </row>
    <row r="14" spans="1:33" ht="124.5" customHeight="1" thickBot="1" x14ac:dyDescent="0.25">
      <c r="A14" s="186">
        <v>10</v>
      </c>
      <c r="B14" s="238" t="s">
        <v>637</v>
      </c>
      <c r="C14" s="182">
        <v>2021004540086</v>
      </c>
      <c r="D14" s="68" t="s">
        <v>453</v>
      </c>
      <c r="E14" s="175">
        <v>40</v>
      </c>
      <c r="F14" s="175" t="s">
        <v>409</v>
      </c>
      <c r="G14" s="158"/>
      <c r="H14" s="229" t="s">
        <v>447</v>
      </c>
      <c r="I14" s="188" t="s">
        <v>448</v>
      </c>
      <c r="J14" s="149"/>
      <c r="K14" s="235" t="s">
        <v>454</v>
      </c>
      <c r="L14" s="192" t="s">
        <v>455</v>
      </c>
      <c r="M14" s="235" t="s">
        <v>456</v>
      </c>
      <c r="N14" s="192" t="s">
        <v>455</v>
      </c>
      <c r="O14" s="149"/>
      <c r="P14" s="192" t="s">
        <v>452</v>
      </c>
      <c r="Q14" s="212">
        <v>10000</v>
      </c>
      <c r="R14" s="165">
        <v>55736</v>
      </c>
      <c r="S14" s="195">
        <f>SUM(R14/Q14)</f>
        <v>5.5735999999999999</v>
      </c>
      <c r="T14" s="158"/>
      <c r="U14" s="158"/>
      <c r="V14" s="36" t="s">
        <v>452</v>
      </c>
      <c r="W14" s="149">
        <v>55736</v>
      </c>
      <c r="X14" s="199">
        <v>12080423866</v>
      </c>
      <c r="Y14" s="149"/>
      <c r="Z14" s="31"/>
      <c r="AA14" s="149"/>
      <c r="AB14" s="149"/>
      <c r="AC14" s="149"/>
      <c r="AD14" s="149"/>
      <c r="AE14" s="176">
        <f>X14</f>
        <v>12080423866</v>
      </c>
      <c r="AF14" s="193">
        <v>2000000000</v>
      </c>
      <c r="AG14" s="198">
        <f t="shared" ref="AG14:AG15" si="5">SUM(AE14/AF14)</f>
        <v>6.0402119330000001</v>
      </c>
    </row>
    <row r="15" spans="1:33" ht="117.75" customHeight="1" x14ac:dyDescent="0.2">
      <c r="A15" s="214">
        <v>11</v>
      </c>
      <c r="B15" s="206" t="s">
        <v>638</v>
      </c>
      <c r="C15" s="215">
        <v>2021004540239</v>
      </c>
      <c r="D15" s="216" t="s">
        <v>64</v>
      </c>
      <c r="E15" s="59">
        <v>24</v>
      </c>
      <c r="F15" s="59" t="s">
        <v>601</v>
      </c>
      <c r="G15" s="59" t="s">
        <v>42</v>
      </c>
      <c r="H15" s="231" t="s">
        <v>43</v>
      </c>
      <c r="I15" s="59" t="s">
        <v>44</v>
      </c>
      <c r="J15" s="100" t="s">
        <v>45</v>
      </c>
      <c r="K15" s="236" t="s">
        <v>71</v>
      </c>
      <c r="L15" s="85" t="s">
        <v>72</v>
      </c>
      <c r="M15" s="236" t="s">
        <v>73</v>
      </c>
      <c r="N15" s="85" t="s">
        <v>72</v>
      </c>
      <c r="O15" s="85"/>
      <c r="P15" s="85" t="s">
        <v>596</v>
      </c>
      <c r="Q15" s="86">
        <v>20</v>
      </c>
      <c r="R15" s="191">
        <v>2.7</v>
      </c>
      <c r="S15" s="211">
        <f t="shared" ref="S15" si="6">SUM(R15/Q15)</f>
        <v>0.13500000000000001</v>
      </c>
      <c r="T15" s="85" t="s">
        <v>597</v>
      </c>
      <c r="U15" s="82"/>
      <c r="V15" s="85" t="s">
        <v>598</v>
      </c>
      <c r="W15" s="85" t="s">
        <v>639</v>
      </c>
      <c r="X15" s="217">
        <v>14999803252</v>
      </c>
      <c r="Y15" s="82"/>
      <c r="Z15" s="82"/>
      <c r="AA15" s="82"/>
      <c r="AB15" s="82"/>
      <c r="AC15" s="82"/>
      <c r="AD15" s="82"/>
      <c r="AE15" s="197">
        <f t="shared" ref="AE15" si="7">X15+Y15+Z15+AA15+AB15+AC15+AD15</f>
        <v>14999803252</v>
      </c>
      <c r="AF15" s="197">
        <v>6500000000</v>
      </c>
      <c r="AG15" s="171">
        <f t="shared" si="5"/>
        <v>2.3076620387692306</v>
      </c>
    </row>
    <row r="16" spans="1:33" ht="175.5" customHeight="1" thickBot="1" x14ac:dyDescent="0.25">
      <c r="A16" s="40">
        <v>12</v>
      </c>
      <c r="B16" s="140" t="s">
        <v>640</v>
      </c>
      <c r="C16" s="181">
        <v>2022004540010</v>
      </c>
      <c r="D16" s="205" t="s">
        <v>227</v>
      </c>
      <c r="E16" s="40">
        <v>21</v>
      </c>
      <c r="F16" s="140" t="s">
        <v>641</v>
      </c>
      <c r="G16" s="218" t="s">
        <v>229</v>
      </c>
      <c r="H16" s="227" t="s">
        <v>216</v>
      </c>
      <c r="I16" s="33" t="s">
        <v>217</v>
      </c>
      <c r="J16" s="36" t="s">
        <v>230</v>
      </c>
      <c r="K16" s="233" t="s">
        <v>231</v>
      </c>
      <c r="L16" s="36" t="s">
        <v>232</v>
      </c>
      <c r="M16" s="233" t="s">
        <v>233</v>
      </c>
      <c r="N16" s="36" t="s">
        <v>234</v>
      </c>
      <c r="O16" s="31"/>
      <c r="P16" s="36" t="s">
        <v>235</v>
      </c>
      <c r="Q16" s="37">
        <v>547</v>
      </c>
      <c r="R16" s="191">
        <v>547</v>
      </c>
      <c r="S16" s="222">
        <f t="shared" ref="S16:S17" si="8">SUM(R16/Q16)</f>
        <v>1</v>
      </c>
      <c r="T16" s="82"/>
      <c r="U16" s="82"/>
      <c r="V16" s="31"/>
      <c r="W16" s="31"/>
      <c r="X16" s="220">
        <v>11905089966</v>
      </c>
      <c r="Y16" s="31"/>
      <c r="Z16" s="31"/>
      <c r="AA16" s="31"/>
      <c r="AB16" s="31"/>
      <c r="AC16" s="31"/>
      <c r="AD16" s="31"/>
      <c r="AE16" s="156">
        <f t="shared" ref="AE16:AE18" si="9">X16+Y16+Z16+AA16+AB16+AC16+AD16</f>
        <v>11905089966</v>
      </c>
      <c r="AF16" s="156">
        <v>3500000000</v>
      </c>
      <c r="AG16" s="221">
        <f t="shared" ref="AG16:AG18" si="10">SUM(AE16/AF16)</f>
        <v>3.4014542759999999</v>
      </c>
    </row>
    <row r="17" spans="1:33" ht="133.5" customHeight="1" thickBot="1" x14ac:dyDescent="0.25">
      <c r="A17" s="214">
        <v>13</v>
      </c>
      <c r="B17" s="206" t="s">
        <v>642</v>
      </c>
      <c r="C17" s="215">
        <v>2022004540017</v>
      </c>
      <c r="D17" s="216" t="s">
        <v>64</v>
      </c>
      <c r="E17" s="59">
        <v>24</v>
      </c>
      <c r="F17" s="59" t="s">
        <v>601</v>
      </c>
      <c r="G17" s="59" t="s">
        <v>42</v>
      </c>
      <c r="H17" s="231" t="s">
        <v>43</v>
      </c>
      <c r="I17" s="59" t="s">
        <v>44</v>
      </c>
      <c r="J17" s="100" t="s">
        <v>45</v>
      </c>
      <c r="K17" s="236" t="s">
        <v>71</v>
      </c>
      <c r="L17" s="85" t="s">
        <v>72</v>
      </c>
      <c r="M17" s="236" t="s">
        <v>73</v>
      </c>
      <c r="N17" s="85" t="s">
        <v>72</v>
      </c>
      <c r="O17" s="85"/>
      <c r="P17" s="85" t="s">
        <v>596</v>
      </c>
      <c r="Q17" s="86">
        <v>20</v>
      </c>
      <c r="R17" s="191">
        <v>1</v>
      </c>
      <c r="S17" s="219">
        <f t="shared" si="8"/>
        <v>0.05</v>
      </c>
      <c r="T17" s="36" t="s">
        <v>597</v>
      </c>
      <c r="U17" s="31"/>
      <c r="V17" s="85" t="s">
        <v>598</v>
      </c>
      <c r="W17" s="85" t="s">
        <v>596</v>
      </c>
      <c r="X17" s="217">
        <v>14506639443.5</v>
      </c>
      <c r="Y17" s="82"/>
      <c r="Z17" s="82"/>
      <c r="AA17" s="82"/>
      <c r="AB17" s="82"/>
      <c r="AC17" s="82"/>
      <c r="AD17" s="82"/>
      <c r="AE17" s="197">
        <f t="shared" si="9"/>
        <v>14506639443.5</v>
      </c>
      <c r="AF17" s="197">
        <v>6500000000</v>
      </c>
      <c r="AG17" s="171">
        <f t="shared" si="10"/>
        <v>2.2317906836153845</v>
      </c>
    </row>
    <row r="18" spans="1:33" ht="121.5" customHeight="1" thickBot="1" x14ac:dyDescent="0.25">
      <c r="A18" s="186">
        <v>14</v>
      </c>
      <c r="B18" s="238" t="s">
        <v>643</v>
      </c>
      <c r="C18" s="182">
        <v>2022540030003</v>
      </c>
      <c r="D18" s="68" t="s">
        <v>453</v>
      </c>
      <c r="E18" s="175">
        <v>40</v>
      </c>
      <c r="F18" s="175" t="s">
        <v>409</v>
      </c>
      <c r="G18" s="34" t="s">
        <v>421</v>
      </c>
      <c r="H18" s="229">
        <v>4003</v>
      </c>
      <c r="I18" s="33" t="s">
        <v>413</v>
      </c>
      <c r="J18" s="34" t="s">
        <v>422</v>
      </c>
      <c r="K18" s="235" t="s">
        <v>427</v>
      </c>
      <c r="L18" s="36" t="s">
        <v>428</v>
      </c>
      <c r="M18" s="233" t="s">
        <v>429</v>
      </c>
      <c r="N18" s="36" t="s">
        <v>428</v>
      </c>
      <c r="O18" s="149"/>
      <c r="P18" s="36" t="s">
        <v>426</v>
      </c>
      <c r="Q18" s="86">
        <v>1</v>
      </c>
      <c r="R18" s="191">
        <v>1</v>
      </c>
      <c r="S18" s="223">
        <f>SUM(R18/Q18)</f>
        <v>1</v>
      </c>
      <c r="T18" s="31"/>
      <c r="U18" s="31"/>
      <c r="V18" s="36" t="s">
        <v>428</v>
      </c>
      <c r="W18" s="36" t="s">
        <v>426</v>
      </c>
      <c r="X18" s="149"/>
      <c r="Y18" s="149"/>
      <c r="Z18" s="199">
        <v>4764000000</v>
      </c>
      <c r="AA18" s="149"/>
      <c r="AB18" s="149"/>
      <c r="AC18" s="149"/>
      <c r="AD18" s="149"/>
      <c r="AE18" s="176">
        <f t="shared" si="9"/>
        <v>4764000000</v>
      </c>
      <c r="AF18" s="193">
        <v>8000000000</v>
      </c>
      <c r="AG18" s="198">
        <f t="shared" si="10"/>
        <v>0.59550000000000003</v>
      </c>
    </row>
    <row r="19" spans="1:33" ht="31.5" customHeight="1" x14ac:dyDescent="0.2">
      <c r="G19" s="71"/>
      <c r="J19" s="71"/>
    </row>
  </sheetData>
  <autoFilter ref="A2:W9" xr:uid="{00000000-0009-0000-0000-000001000000}">
    <filterColumn colId="4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9">
    <mergeCell ref="A11:D11"/>
    <mergeCell ref="J2:W2"/>
    <mergeCell ref="X2:AG2"/>
    <mergeCell ref="A2:A3"/>
    <mergeCell ref="E2:F2"/>
    <mergeCell ref="G2:I2"/>
    <mergeCell ref="D2:D3"/>
    <mergeCell ref="C2:C3"/>
    <mergeCell ref="B2:B3"/>
  </mergeCells>
  <pageMargins left="0.7" right="0.7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3"/>
  <sheetViews>
    <sheetView tabSelected="1" view="pageBreakPreview" zoomScale="90" zoomScaleNormal="90" zoomScaleSheetLayoutView="90" workbookViewId="0">
      <pane xSplit="3" ySplit="3" topLeftCell="D11" activePane="bottomRight" state="frozen"/>
      <selection pane="topRight" activeCell="D1" sqref="D1"/>
      <selection pane="bottomLeft" activeCell="A4" sqref="A4"/>
      <selection pane="bottomRight" activeCell="K3" sqref="K3"/>
    </sheetView>
  </sheetViews>
  <sheetFormatPr baseColWidth="10" defaultRowHeight="14.25" x14ac:dyDescent="0.2"/>
  <cols>
    <col min="1" max="1" width="11" customWidth="1"/>
    <col min="2" max="2" width="33.25" customWidth="1"/>
    <col min="3" max="3" width="19.375" customWidth="1"/>
    <col min="4" max="4" width="18" customWidth="1"/>
    <col min="5" max="5" width="13.625" customWidth="1"/>
    <col min="6" max="6" width="14.875" customWidth="1"/>
    <col min="9" max="9" width="14" customWidth="1"/>
    <col min="18" max="18" width="19.875" customWidth="1"/>
    <col min="19" max="19" width="16.75" customWidth="1"/>
    <col min="20" max="20" width="14.875" bestFit="1" customWidth="1"/>
    <col min="22" max="22" width="14.625" customWidth="1"/>
    <col min="23" max="23" width="16.375" customWidth="1"/>
    <col min="24" max="24" width="15.125" customWidth="1"/>
    <col min="26" max="26" width="16.875" customWidth="1"/>
    <col min="28" max="28" width="13.5" customWidth="1"/>
    <col min="29" max="29" width="20.25" customWidth="1"/>
    <col min="30" max="30" width="23.5" customWidth="1"/>
    <col min="31" max="31" width="16.5" customWidth="1"/>
    <col min="32" max="32" width="15.375" customWidth="1"/>
  </cols>
  <sheetData>
    <row r="1" spans="1:32" ht="15" thickBot="1" x14ac:dyDescent="0.25"/>
    <row r="2" spans="1:32" ht="48" customHeight="1" x14ac:dyDescent="0.2">
      <c r="A2" s="374" t="s">
        <v>578</v>
      </c>
      <c r="B2" s="379" t="s">
        <v>580</v>
      </c>
      <c r="C2" s="379" t="s">
        <v>570</v>
      </c>
      <c r="D2" s="377" t="s">
        <v>579</v>
      </c>
      <c r="E2" s="376" t="s">
        <v>4</v>
      </c>
      <c r="F2" s="272"/>
      <c r="G2" s="273" t="s">
        <v>6</v>
      </c>
      <c r="H2" s="273"/>
      <c r="I2" s="273"/>
      <c r="J2" s="370" t="s">
        <v>7</v>
      </c>
      <c r="K2" s="371"/>
      <c r="L2" s="371"/>
      <c r="M2" s="371"/>
      <c r="N2" s="371"/>
      <c r="O2" s="371"/>
      <c r="P2" s="371"/>
      <c r="Q2" s="150"/>
      <c r="R2" s="381" t="s">
        <v>620</v>
      </c>
      <c r="S2" s="381"/>
      <c r="T2" s="381"/>
      <c r="U2" s="381"/>
      <c r="V2" s="381"/>
      <c r="W2" s="382"/>
      <c r="X2" s="372" t="s">
        <v>630</v>
      </c>
      <c r="Y2" s="373"/>
      <c r="Z2" s="373"/>
      <c r="AA2" s="373"/>
      <c r="AB2" s="373"/>
      <c r="AC2" s="373"/>
      <c r="AD2" s="373"/>
      <c r="AE2" s="373"/>
      <c r="AF2" s="373"/>
    </row>
    <row r="3" spans="1:32" ht="112.5" x14ac:dyDescent="0.2">
      <c r="A3" s="375"/>
      <c r="B3" s="380"/>
      <c r="C3" s="380"/>
      <c r="D3" s="378"/>
      <c r="E3" s="141" t="s">
        <v>16</v>
      </c>
      <c r="F3" s="142" t="s">
        <v>17</v>
      </c>
      <c r="G3" s="143" t="s">
        <v>20</v>
      </c>
      <c r="H3" s="143" t="s">
        <v>21</v>
      </c>
      <c r="I3" s="143" t="s">
        <v>22</v>
      </c>
      <c r="J3" s="144" t="s">
        <v>23</v>
      </c>
      <c r="K3" s="144" t="s">
        <v>24</v>
      </c>
      <c r="L3" s="144" t="s">
        <v>571</v>
      </c>
      <c r="M3" s="144" t="s">
        <v>572</v>
      </c>
      <c r="N3" s="144" t="s">
        <v>573</v>
      </c>
      <c r="O3" s="144" t="s">
        <v>29</v>
      </c>
      <c r="P3" s="145" t="s">
        <v>30</v>
      </c>
      <c r="Q3" s="151" t="s">
        <v>632</v>
      </c>
      <c r="R3" s="146" t="s">
        <v>614</v>
      </c>
      <c r="S3" s="146" t="s">
        <v>615</v>
      </c>
      <c r="T3" s="146" t="s">
        <v>616</v>
      </c>
      <c r="U3" s="146" t="s">
        <v>617</v>
      </c>
      <c r="V3" s="146" t="s">
        <v>618</v>
      </c>
      <c r="W3" s="146" t="s">
        <v>619</v>
      </c>
      <c r="X3" s="146" t="s">
        <v>624</v>
      </c>
      <c r="Y3" s="146" t="s">
        <v>625</v>
      </c>
      <c r="Z3" s="146" t="s">
        <v>626</v>
      </c>
      <c r="AA3" s="146" t="s">
        <v>627</v>
      </c>
      <c r="AB3" s="146" t="s">
        <v>628</v>
      </c>
      <c r="AC3" s="146" t="s">
        <v>629</v>
      </c>
      <c r="AD3" s="147" t="s">
        <v>631</v>
      </c>
      <c r="AE3" s="147" t="s">
        <v>583</v>
      </c>
      <c r="AF3" s="152" t="s">
        <v>633</v>
      </c>
    </row>
    <row r="4" spans="1:32" ht="102" x14ac:dyDescent="0.2">
      <c r="A4" s="40">
        <v>1</v>
      </c>
      <c r="B4" s="140" t="s">
        <v>581</v>
      </c>
      <c r="C4" s="200">
        <v>2017000050025</v>
      </c>
      <c r="D4" s="95" t="s">
        <v>520</v>
      </c>
      <c r="E4" s="202">
        <v>32</v>
      </c>
      <c r="F4" s="94" t="s">
        <v>326</v>
      </c>
      <c r="G4" s="94" t="s">
        <v>336</v>
      </c>
      <c r="H4" s="227" t="s">
        <v>328</v>
      </c>
      <c r="I4" s="33" t="s">
        <v>329</v>
      </c>
      <c r="J4" s="31"/>
      <c r="K4" s="36" t="s">
        <v>351</v>
      </c>
      <c r="L4" s="36" t="s">
        <v>352</v>
      </c>
      <c r="M4" s="36" t="s">
        <v>353</v>
      </c>
      <c r="N4" s="36" t="s">
        <v>354</v>
      </c>
      <c r="O4" s="36" t="s">
        <v>355</v>
      </c>
      <c r="P4" s="37">
        <v>300</v>
      </c>
      <c r="Q4" s="239">
        <v>300</v>
      </c>
      <c r="R4" s="201"/>
      <c r="S4" s="201"/>
      <c r="T4" s="201"/>
      <c r="U4" s="201"/>
      <c r="V4" s="201"/>
      <c r="W4" s="201"/>
      <c r="X4" s="136">
        <v>90809096.549999997</v>
      </c>
      <c r="Y4" s="31"/>
      <c r="Z4" s="31"/>
      <c r="AA4" s="31"/>
      <c r="AB4" s="31"/>
      <c r="AC4" s="31"/>
      <c r="AD4" s="136">
        <f>R4+S4+T4+U4+V4+W4+X4+Y4+Z4+AA4+AB4+AC4</f>
        <v>90809096.549999997</v>
      </c>
      <c r="AE4" s="136">
        <v>114113782</v>
      </c>
      <c r="AF4" s="172">
        <f>AD4/AE4</f>
        <v>0.79577676734962655</v>
      </c>
    </row>
    <row r="5" spans="1:32" ht="63.75" x14ac:dyDescent="0.2">
      <c r="A5" s="40">
        <v>2</v>
      </c>
      <c r="B5" s="140" t="s">
        <v>603</v>
      </c>
      <c r="C5" s="200">
        <v>2018000050043</v>
      </c>
      <c r="D5" s="95" t="s">
        <v>531</v>
      </c>
      <c r="E5" s="89">
        <v>24</v>
      </c>
      <c r="F5" s="89" t="s">
        <v>601</v>
      </c>
      <c r="G5" s="33" t="s">
        <v>42</v>
      </c>
      <c r="H5" s="227" t="s">
        <v>43</v>
      </c>
      <c r="I5" s="33" t="s">
        <v>44</v>
      </c>
      <c r="J5" s="31"/>
      <c r="K5" s="36" t="s">
        <v>71</v>
      </c>
      <c r="L5" s="36" t="s">
        <v>72</v>
      </c>
      <c r="M5" s="36" t="s">
        <v>73</v>
      </c>
      <c r="N5" s="36" t="s">
        <v>72</v>
      </c>
      <c r="O5" s="31" t="s">
        <v>536</v>
      </c>
      <c r="P5" s="37">
        <v>20</v>
      </c>
      <c r="Q5" s="240">
        <v>0.52</v>
      </c>
      <c r="R5" s="201"/>
      <c r="S5" s="201"/>
      <c r="T5" s="201"/>
      <c r="U5" s="201"/>
      <c r="V5" s="201"/>
      <c r="W5" s="201"/>
      <c r="X5" s="183">
        <v>489718397</v>
      </c>
      <c r="Y5" s="31"/>
      <c r="Z5" s="31"/>
      <c r="AA5" s="31"/>
      <c r="AB5" s="31"/>
      <c r="AC5" s="31"/>
      <c r="AD5" s="136">
        <f t="shared" ref="AD5:AD13" si="0">R5+S5+T5+U5+V5+W5+X5+Y5+Z5+AA5+AB5+AC5</f>
        <v>489718397</v>
      </c>
      <c r="AE5" s="184">
        <v>390000000</v>
      </c>
      <c r="AF5" s="185">
        <f>AD5/AE5</f>
        <v>1.2556881974358975</v>
      </c>
    </row>
    <row r="6" spans="1:32" ht="63.75" x14ac:dyDescent="0.2">
      <c r="A6" s="40">
        <v>3</v>
      </c>
      <c r="B6" s="140" t="s">
        <v>604</v>
      </c>
      <c r="C6" s="200">
        <v>20181301010089</v>
      </c>
      <c r="D6" s="95" t="s">
        <v>532</v>
      </c>
      <c r="E6" s="89">
        <v>24</v>
      </c>
      <c r="F6" s="89" t="s">
        <v>601</v>
      </c>
      <c r="G6" s="33" t="s">
        <v>42</v>
      </c>
      <c r="H6" s="227" t="s">
        <v>43</v>
      </c>
      <c r="I6" s="33" t="s">
        <v>44</v>
      </c>
      <c r="J6" s="31"/>
      <c r="K6" s="36" t="s">
        <v>71</v>
      </c>
      <c r="L6" s="36" t="s">
        <v>72</v>
      </c>
      <c r="M6" s="36" t="s">
        <v>73</v>
      </c>
      <c r="N6" s="36" t="s">
        <v>72</v>
      </c>
      <c r="O6" s="36" t="s">
        <v>74</v>
      </c>
      <c r="P6" s="99">
        <v>20</v>
      </c>
      <c r="Q6" s="240">
        <v>8</v>
      </c>
      <c r="R6" s="201"/>
      <c r="S6" s="209"/>
      <c r="T6" s="201"/>
      <c r="U6" s="201"/>
      <c r="V6" s="201"/>
      <c r="W6" s="201"/>
      <c r="X6" s="31"/>
      <c r="Y6" s="31"/>
      <c r="Z6" s="31"/>
      <c r="AA6" s="31"/>
      <c r="AB6" s="31"/>
      <c r="AC6" s="184">
        <v>54813497.600000001</v>
      </c>
      <c r="AD6" s="136">
        <f t="shared" si="0"/>
        <v>54813497.600000001</v>
      </c>
      <c r="AE6" s="184">
        <v>72641213</v>
      </c>
      <c r="AF6" s="172">
        <f>AD6/AE6</f>
        <v>0.75457850077475996</v>
      </c>
    </row>
    <row r="7" spans="1:32" ht="127.5" x14ac:dyDescent="0.2">
      <c r="A7" s="40">
        <v>4</v>
      </c>
      <c r="B7" s="140" t="s">
        <v>606</v>
      </c>
      <c r="C7" s="200">
        <v>2018000050067</v>
      </c>
      <c r="D7" s="205" t="s">
        <v>261</v>
      </c>
      <c r="E7" s="202">
        <v>17</v>
      </c>
      <c r="F7" s="89" t="s">
        <v>621</v>
      </c>
      <c r="G7" s="31"/>
      <c r="H7" s="227" t="s">
        <v>246</v>
      </c>
      <c r="I7" s="33" t="s">
        <v>247</v>
      </c>
      <c r="J7" s="31"/>
      <c r="K7" s="36" t="s">
        <v>622</v>
      </c>
      <c r="L7" s="36" t="s">
        <v>623</v>
      </c>
      <c r="M7" s="36" t="s">
        <v>255</v>
      </c>
      <c r="N7" s="36" t="s">
        <v>256</v>
      </c>
      <c r="O7" s="36" t="s">
        <v>259</v>
      </c>
      <c r="P7" s="56">
        <v>1485</v>
      </c>
      <c r="Q7" s="31">
        <v>107</v>
      </c>
      <c r="R7" s="204">
        <v>2189285197</v>
      </c>
      <c r="S7" s="204"/>
      <c r="T7" s="40"/>
      <c r="U7" s="40"/>
      <c r="V7" s="40"/>
      <c r="W7" s="40"/>
      <c r="X7" s="40"/>
      <c r="Y7" s="40"/>
      <c r="Z7" s="210">
        <v>337956290</v>
      </c>
      <c r="AA7" s="40"/>
      <c r="AB7" s="40"/>
      <c r="AC7" s="40"/>
      <c r="AD7" s="136">
        <f t="shared" si="0"/>
        <v>2527241487</v>
      </c>
      <c r="AE7" s="184">
        <v>0</v>
      </c>
      <c r="AF7" s="172">
        <v>0</v>
      </c>
    </row>
    <row r="8" spans="1:32" ht="72.75" customHeight="1" x14ac:dyDescent="0.2">
      <c r="A8" s="40">
        <v>5</v>
      </c>
      <c r="B8" s="140" t="s">
        <v>607</v>
      </c>
      <c r="C8" s="200">
        <v>2021004540083</v>
      </c>
      <c r="D8" s="205" t="s">
        <v>64</v>
      </c>
      <c r="E8" s="89">
        <v>24</v>
      </c>
      <c r="F8" s="89" t="s">
        <v>601</v>
      </c>
      <c r="G8" s="33" t="s">
        <v>42</v>
      </c>
      <c r="H8" s="227" t="s">
        <v>43</v>
      </c>
      <c r="I8" s="33" t="s">
        <v>44</v>
      </c>
      <c r="J8" s="31"/>
      <c r="K8" s="36" t="s">
        <v>71</v>
      </c>
      <c r="L8" s="36" t="s">
        <v>72</v>
      </c>
      <c r="M8" s="36" t="s">
        <v>73</v>
      </c>
      <c r="N8" s="36" t="s">
        <v>72</v>
      </c>
      <c r="O8" s="36" t="s">
        <v>74</v>
      </c>
      <c r="P8" s="99">
        <v>20</v>
      </c>
      <c r="Q8" s="241">
        <v>2.48</v>
      </c>
      <c r="R8" s="31"/>
      <c r="S8" s="31"/>
      <c r="T8" s="156">
        <f>4339611791-Z8</f>
        <v>3726165955</v>
      </c>
      <c r="U8" s="31"/>
      <c r="V8" s="31"/>
      <c r="W8" s="31"/>
      <c r="X8" s="31"/>
      <c r="Y8" s="31"/>
      <c r="Z8" s="210">
        <v>613445836</v>
      </c>
      <c r="AA8" s="31"/>
      <c r="AB8" s="31"/>
      <c r="AC8" s="31"/>
      <c r="AD8" s="136">
        <f t="shared" si="0"/>
        <v>4339611791</v>
      </c>
      <c r="AE8" s="184">
        <v>6500000000</v>
      </c>
      <c r="AF8" s="172">
        <f>AD8/AE8</f>
        <v>0.66763258323076924</v>
      </c>
    </row>
    <row r="9" spans="1:32" ht="76.5" x14ac:dyDescent="0.2">
      <c r="A9" s="40">
        <v>6</v>
      </c>
      <c r="B9" s="140" t="s">
        <v>608</v>
      </c>
      <c r="C9" s="200">
        <v>2019004540075</v>
      </c>
      <c r="D9" s="205" t="s">
        <v>64</v>
      </c>
      <c r="E9" s="89">
        <v>24</v>
      </c>
      <c r="F9" s="89" t="s">
        <v>601</v>
      </c>
      <c r="G9" s="33" t="s">
        <v>50</v>
      </c>
      <c r="H9" s="227" t="s">
        <v>43</v>
      </c>
      <c r="I9" s="33" t="s">
        <v>44</v>
      </c>
      <c r="J9" s="31"/>
      <c r="K9" s="36" t="s">
        <v>66</v>
      </c>
      <c r="L9" s="36" t="s">
        <v>67</v>
      </c>
      <c r="M9" s="36" t="s">
        <v>68</v>
      </c>
      <c r="N9" s="36" t="s">
        <v>69</v>
      </c>
      <c r="O9" s="31" t="s">
        <v>63</v>
      </c>
      <c r="P9" s="37">
        <v>4</v>
      </c>
      <c r="Q9" s="31">
        <v>1</v>
      </c>
      <c r="R9" s="156"/>
      <c r="S9" s="31"/>
      <c r="T9" s="208">
        <v>1400000000</v>
      </c>
      <c r="U9" s="31"/>
      <c r="V9" s="31"/>
      <c r="W9" s="31"/>
      <c r="X9" s="31"/>
      <c r="Y9" s="31"/>
      <c r="Z9" s="156">
        <v>273000000</v>
      </c>
      <c r="AA9" s="31"/>
      <c r="AB9" s="31"/>
      <c r="AC9" s="156">
        <v>424353427</v>
      </c>
      <c r="AD9" s="136">
        <f t="shared" si="0"/>
        <v>2097353427</v>
      </c>
      <c r="AE9" s="184">
        <v>0</v>
      </c>
      <c r="AF9" s="172" t="e">
        <f t="shared" ref="AF9:AF16" si="1">AD9/AE9</f>
        <v>#DIV/0!</v>
      </c>
    </row>
    <row r="10" spans="1:32" ht="65.25" customHeight="1" x14ac:dyDescent="0.2">
      <c r="A10" s="40">
        <v>7</v>
      </c>
      <c r="B10" s="140" t="s">
        <v>609</v>
      </c>
      <c r="C10" s="200">
        <v>2019000050057</v>
      </c>
      <c r="D10" s="207" t="s">
        <v>40</v>
      </c>
      <c r="E10" s="89">
        <v>24</v>
      </c>
      <c r="F10" s="89" t="s">
        <v>601</v>
      </c>
      <c r="G10" s="33" t="s">
        <v>50</v>
      </c>
      <c r="H10" s="227" t="s">
        <v>43</v>
      </c>
      <c r="I10" s="33" t="s">
        <v>44</v>
      </c>
      <c r="J10" s="31"/>
      <c r="K10" s="36" t="s">
        <v>46</v>
      </c>
      <c r="L10" s="36" t="s">
        <v>47</v>
      </c>
      <c r="M10" s="36" t="s">
        <v>48</v>
      </c>
      <c r="N10" s="36" t="s">
        <v>47</v>
      </c>
      <c r="O10" s="36" t="s">
        <v>74</v>
      </c>
      <c r="P10" s="99">
        <v>5</v>
      </c>
      <c r="Q10" s="240">
        <v>1.1399999999999999</v>
      </c>
      <c r="R10" s="156">
        <v>3000160794</v>
      </c>
      <c r="S10" s="208"/>
      <c r="T10" s="31"/>
      <c r="U10" s="31"/>
      <c r="V10" s="31"/>
      <c r="W10" s="31"/>
      <c r="X10" s="31"/>
      <c r="Y10" s="31"/>
      <c r="Z10" s="156">
        <v>385142041</v>
      </c>
      <c r="AA10" s="31"/>
      <c r="AB10" s="31"/>
      <c r="AC10" s="156"/>
      <c r="AD10" s="136">
        <f t="shared" si="0"/>
        <v>3385302835</v>
      </c>
      <c r="AE10" s="242">
        <v>0</v>
      </c>
      <c r="AF10" s="172" t="e">
        <f t="shared" si="1"/>
        <v>#DIV/0!</v>
      </c>
    </row>
    <row r="11" spans="1:32" ht="86.25" thickBot="1" x14ac:dyDescent="0.25">
      <c r="A11" s="40">
        <v>8</v>
      </c>
      <c r="B11" s="140" t="s">
        <v>610</v>
      </c>
      <c r="C11" s="200">
        <v>2019000050082</v>
      </c>
      <c r="D11" s="41" t="s">
        <v>57</v>
      </c>
      <c r="E11" s="89">
        <v>24</v>
      </c>
      <c r="F11" s="89" t="s">
        <v>601</v>
      </c>
      <c r="G11" s="33" t="s">
        <v>50</v>
      </c>
      <c r="H11" s="227" t="s">
        <v>43</v>
      </c>
      <c r="I11" s="33" t="s">
        <v>44</v>
      </c>
      <c r="J11" s="31"/>
      <c r="K11" s="36" t="s">
        <v>59</v>
      </c>
      <c r="L11" s="36" t="s">
        <v>60</v>
      </c>
      <c r="M11" s="36" t="s">
        <v>61</v>
      </c>
      <c r="N11" s="36" t="s">
        <v>62</v>
      </c>
      <c r="O11" s="31" t="s">
        <v>63</v>
      </c>
      <c r="P11" s="37">
        <v>5</v>
      </c>
      <c r="Q11" s="240">
        <v>1</v>
      </c>
      <c r="R11" s="156">
        <f>5327193591.95-Z11</f>
        <v>5035031648.5</v>
      </c>
      <c r="S11" s="31"/>
      <c r="T11" s="31"/>
      <c r="U11" s="31"/>
      <c r="V11" s="31"/>
      <c r="W11" s="31"/>
      <c r="X11" s="31"/>
      <c r="Y11" s="31"/>
      <c r="Z11" s="156">
        <v>292161943.44999999</v>
      </c>
      <c r="AA11" s="31"/>
      <c r="AB11" s="31"/>
      <c r="AC11" s="156"/>
      <c r="AD11" s="136">
        <f t="shared" si="0"/>
        <v>5327193591.9499998</v>
      </c>
      <c r="AE11" s="184">
        <v>0</v>
      </c>
      <c r="AF11" s="172" t="e">
        <f t="shared" si="1"/>
        <v>#DIV/0!</v>
      </c>
    </row>
    <row r="12" spans="1:32" ht="76.5" x14ac:dyDescent="0.2">
      <c r="A12" s="40">
        <v>9</v>
      </c>
      <c r="B12" s="140" t="s">
        <v>611</v>
      </c>
      <c r="C12" s="200">
        <v>2019004540035</v>
      </c>
      <c r="D12" s="47" t="s">
        <v>148</v>
      </c>
      <c r="E12" s="203">
        <v>22</v>
      </c>
      <c r="F12" s="203" t="s">
        <v>590</v>
      </c>
      <c r="G12" s="33" t="s">
        <v>50</v>
      </c>
      <c r="H12" s="227" t="s">
        <v>43</v>
      </c>
      <c r="I12" s="33" t="s">
        <v>44</v>
      </c>
      <c r="J12" s="31"/>
      <c r="K12" s="36" t="s">
        <v>151</v>
      </c>
      <c r="L12" s="36" t="s">
        <v>152</v>
      </c>
      <c r="M12" s="36" t="s">
        <v>153</v>
      </c>
      <c r="N12" s="36" t="s">
        <v>154</v>
      </c>
      <c r="O12" s="36" t="s">
        <v>63</v>
      </c>
      <c r="P12" s="37">
        <v>4</v>
      </c>
      <c r="Q12" s="240">
        <v>1</v>
      </c>
      <c r="R12" s="156"/>
      <c r="S12" s="31"/>
      <c r="T12" s="208">
        <f>6305885061-AC12</f>
        <v>5949423339</v>
      </c>
      <c r="U12" s="31"/>
      <c r="V12" s="31"/>
      <c r="W12" s="31"/>
      <c r="X12" s="31"/>
      <c r="Y12" s="31"/>
      <c r="Z12" s="40"/>
      <c r="AA12" s="31"/>
      <c r="AB12" s="31"/>
      <c r="AC12" s="156">
        <v>356461722</v>
      </c>
      <c r="AD12" s="136">
        <f t="shared" si="0"/>
        <v>6305885061</v>
      </c>
      <c r="AE12" s="184"/>
      <c r="AF12" s="172" t="e">
        <f t="shared" si="1"/>
        <v>#DIV/0!</v>
      </c>
    </row>
    <row r="13" spans="1:32" ht="76.5" x14ac:dyDescent="0.2">
      <c r="A13" s="40">
        <v>10</v>
      </c>
      <c r="B13" s="140" t="s">
        <v>612</v>
      </c>
      <c r="C13" s="200" t="s">
        <v>613</v>
      </c>
      <c r="D13" s="205" t="s">
        <v>64</v>
      </c>
      <c r="E13" s="89">
        <v>24</v>
      </c>
      <c r="F13" s="89" t="s">
        <v>601</v>
      </c>
      <c r="G13" s="33" t="s">
        <v>50</v>
      </c>
      <c r="H13" s="227" t="s">
        <v>43</v>
      </c>
      <c r="I13" s="33" t="s">
        <v>44</v>
      </c>
      <c r="J13" s="31"/>
      <c r="K13" s="36" t="s">
        <v>71</v>
      </c>
      <c r="L13" s="36" t="s">
        <v>72</v>
      </c>
      <c r="M13" s="36" t="s">
        <v>73</v>
      </c>
      <c r="N13" s="36" t="s">
        <v>72</v>
      </c>
      <c r="O13" s="31" t="s">
        <v>536</v>
      </c>
      <c r="P13" s="37">
        <v>20</v>
      </c>
      <c r="Q13" s="31">
        <v>0</v>
      </c>
      <c r="R13" s="156">
        <v>6580000000</v>
      </c>
      <c r="S13" s="31"/>
      <c r="T13" s="31"/>
      <c r="U13" s="31"/>
      <c r="V13" s="31"/>
      <c r="W13" s="156">
        <v>32924471082.400002</v>
      </c>
      <c r="X13" s="31"/>
      <c r="Y13" s="31"/>
      <c r="Z13" s="40"/>
      <c r="AA13" s="31"/>
      <c r="AB13" s="31"/>
      <c r="AC13" s="156">
        <v>3700000000</v>
      </c>
      <c r="AD13" s="136">
        <f t="shared" si="0"/>
        <v>43204471082.400002</v>
      </c>
      <c r="AE13" s="184">
        <v>0</v>
      </c>
      <c r="AF13" s="172" t="e">
        <f t="shared" si="1"/>
        <v>#DIV/0!</v>
      </c>
    </row>
    <row r="14" spans="1:32" x14ac:dyDescent="0.2">
      <c r="AE14" s="184"/>
      <c r="AF14" s="172" t="e">
        <f t="shared" si="1"/>
        <v>#DIV/0!</v>
      </c>
    </row>
    <row r="15" spans="1:32" ht="76.5" x14ac:dyDescent="0.2">
      <c r="A15" s="40">
        <v>11</v>
      </c>
      <c r="B15" s="140" t="s">
        <v>645</v>
      </c>
      <c r="C15" s="200">
        <v>2017000050015</v>
      </c>
      <c r="D15" s="205" t="s">
        <v>64</v>
      </c>
      <c r="E15" s="89">
        <v>24</v>
      </c>
      <c r="F15" s="89" t="s">
        <v>601</v>
      </c>
      <c r="G15" s="33" t="s">
        <v>50</v>
      </c>
      <c r="H15" s="227" t="s">
        <v>43</v>
      </c>
      <c r="I15" s="33" t="s">
        <v>44</v>
      </c>
      <c r="J15" s="31"/>
      <c r="K15" s="36" t="s">
        <v>71</v>
      </c>
      <c r="L15" s="36" t="s">
        <v>72</v>
      </c>
      <c r="M15" s="36" t="s">
        <v>73</v>
      </c>
      <c r="N15" s="36" t="s">
        <v>72</v>
      </c>
      <c r="O15" s="31" t="s">
        <v>536</v>
      </c>
      <c r="P15" s="37">
        <v>20</v>
      </c>
      <c r="Q15" s="31">
        <v>0</v>
      </c>
      <c r="R15" s="156">
        <v>12089843025.6</v>
      </c>
      <c r="S15" s="31"/>
      <c r="T15" s="31"/>
      <c r="U15" s="31"/>
      <c r="V15" s="31"/>
      <c r="W15" s="156">
        <v>0</v>
      </c>
      <c r="X15" s="31"/>
      <c r="Y15" s="31"/>
      <c r="Z15" s="40"/>
      <c r="AA15" s="31"/>
      <c r="AB15" s="31"/>
      <c r="AC15" s="156">
        <v>1200000000</v>
      </c>
      <c r="AD15" s="136">
        <f t="shared" ref="AD15" si="2">R15+S15+T15+U15+V15+W15+X15+Y15+Z15+AA15+AB15+AC15</f>
        <v>13289843025.6</v>
      </c>
      <c r="AE15" s="184">
        <v>6500000000</v>
      </c>
      <c r="AF15" s="172">
        <f t="shared" si="1"/>
        <v>2.0445912347076924</v>
      </c>
    </row>
    <row r="16" spans="1:32" ht="213" customHeight="1" x14ac:dyDescent="0.2">
      <c r="A16" s="40">
        <v>12</v>
      </c>
      <c r="B16" s="140" t="s">
        <v>646</v>
      </c>
      <c r="C16" s="200">
        <v>2017000050041</v>
      </c>
      <c r="D16" s="47" t="s">
        <v>148</v>
      </c>
      <c r="E16" s="89">
        <v>22</v>
      </c>
      <c r="F16" s="89" t="s">
        <v>590</v>
      </c>
      <c r="G16" s="33" t="s">
        <v>140</v>
      </c>
      <c r="H16" s="227">
        <v>2401</v>
      </c>
      <c r="I16" s="33" t="s">
        <v>150</v>
      </c>
      <c r="J16" s="31"/>
      <c r="K16" s="36" t="s">
        <v>151</v>
      </c>
      <c r="L16" s="36" t="s">
        <v>152</v>
      </c>
      <c r="M16" s="36" t="s">
        <v>153</v>
      </c>
      <c r="N16" s="36" t="s">
        <v>154</v>
      </c>
      <c r="O16" s="40" t="s">
        <v>647</v>
      </c>
      <c r="P16" s="37">
        <v>4</v>
      </c>
      <c r="Q16" s="40">
        <v>0</v>
      </c>
      <c r="R16" s="156">
        <v>9655283180</v>
      </c>
      <c r="S16" s="31"/>
      <c r="T16" s="31"/>
      <c r="U16" s="31"/>
      <c r="V16" s="31"/>
      <c r="W16" s="156">
        <v>0</v>
      </c>
      <c r="X16" s="31"/>
      <c r="Y16" s="31"/>
      <c r="Z16" s="40"/>
      <c r="AA16" s="31"/>
      <c r="AB16" s="31"/>
      <c r="AC16" s="156">
        <v>1949442662</v>
      </c>
      <c r="AD16" s="136">
        <f t="shared" ref="AD16:AD17" si="3">R16+S16+T16+U16+V16+W16+X16+Y16+Z16+AA16+AB16+AC16</f>
        <v>11604725842</v>
      </c>
      <c r="AE16" s="184">
        <v>15000000000</v>
      </c>
      <c r="AF16" s="172">
        <f t="shared" si="1"/>
        <v>0.7736483894666667</v>
      </c>
    </row>
    <row r="17" spans="1:32" ht="76.5" x14ac:dyDescent="0.2">
      <c r="A17" s="40">
        <v>13</v>
      </c>
      <c r="B17" s="140" t="s">
        <v>648</v>
      </c>
      <c r="C17" s="200">
        <v>20181301010058</v>
      </c>
      <c r="D17" s="95" t="s">
        <v>522</v>
      </c>
      <c r="E17" s="89">
        <v>24</v>
      </c>
      <c r="F17" s="89" t="s">
        <v>601</v>
      </c>
      <c r="G17" s="33" t="s">
        <v>50</v>
      </c>
      <c r="H17" s="227" t="s">
        <v>43</v>
      </c>
      <c r="I17" s="33" t="s">
        <v>44</v>
      </c>
      <c r="J17" s="31"/>
      <c r="K17" s="36" t="s">
        <v>71</v>
      </c>
      <c r="L17" s="36" t="s">
        <v>72</v>
      </c>
      <c r="M17" s="36" t="s">
        <v>73</v>
      </c>
      <c r="N17" s="36" t="s">
        <v>72</v>
      </c>
      <c r="O17" s="40" t="s">
        <v>536</v>
      </c>
      <c r="P17" s="37">
        <v>20</v>
      </c>
      <c r="Q17" s="40">
        <v>0.60499999999999998</v>
      </c>
      <c r="R17" s="156"/>
      <c r="S17" s="31"/>
      <c r="T17" s="31"/>
      <c r="U17" s="31"/>
      <c r="V17" s="31"/>
      <c r="W17" s="156">
        <v>1000005395</v>
      </c>
      <c r="X17" s="31"/>
      <c r="Y17" s="31"/>
      <c r="Z17" s="156">
        <v>199626841</v>
      </c>
      <c r="AA17" s="31"/>
      <c r="AB17" s="31"/>
      <c r="AC17" s="156"/>
      <c r="AD17" s="136">
        <f t="shared" si="3"/>
        <v>1199632236</v>
      </c>
      <c r="AE17" s="97">
        <v>187466697</v>
      </c>
      <c r="AF17" s="172">
        <f>Z17/AE17</f>
        <v>1.0648656225057402</v>
      </c>
    </row>
    <row r="18" spans="1:32" ht="85.5" x14ac:dyDescent="0.2">
      <c r="A18" s="40">
        <v>14</v>
      </c>
      <c r="B18" s="140" t="s">
        <v>649</v>
      </c>
      <c r="C18" s="200">
        <v>2019000050051</v>
      </c>
      <c r="D18" s="205" t="s">
        <v>64</v>
      </c>
      <c r="E18" s="89">
        <v>24</v>
      </c>
      <c r="F18" s="89" t="s">
        <v>601</v>
      </c>
      <c r="G18" s="33" t="s">
        <v>50</v>
      </c>
      <c r="H18" s="227" t="s">
        <v>43</v>
      </c>
      <c r="I18" s="33" t="s">
        <v>44</v>
      </c>
      <c r="J18" s="31"/>
      <c r="K18" s="36" t="s">
        <v>71</v>
      </c>
      <c r="L18" s="36" t="s">
        <v>72</v>
      </c>
      <c r="M18" s="36" t="s">
        <v>73</v>
      </c>
      <c r="N18" s="36" t="s">
        <v>72</v>
      </c>
      <c r="O18" s="40" t="s">
        <v>536</v>
      </c>
      <c r="P18" s="37">
        <v>20</v>
      </c>
      <c r="Q18" s="40">
        <v>0</v>
      </c>
      <c r="R18" s="156">
        <v>3576069441.5900002</v>
      </c>
      <c r="S18" s="31"/>
      <c r="T18" s="31"/>
      <c r="U18" s="31"/>
      <c r="V18" s="31"/>
      <c r="W18" s="156"/>
      <c r="X18" s="156">
        <v>466283212.41000003</v>
      </c>
      <c r="Y18" s="31"/>
      <c r="Z18" s="156"/>
      <c r="AA18" s="31"/>
      <c r="AB18" s="31"/>
      <c r="AC18" s="156"/>
      <c r="AD18" s="136">
        <f t="shared" ref="AD18" si="4">R18+S18+T18+U18+V18+W18+X18+Y18+Z18+AA18+AB18+AC18</f>
        <v>4042352654</v>
      </c>
      <c r="AE18" s="184">
        <v>6500000000</v>
      </c>
      <c r="AF18" s="172">
        <f t="shared" ref="AF18" si="5">AD18/AE18</f>
        <v>0.62190040830769233</v>
      </c>
    </row>
    <row r="19" spans="1:32" ht="99.75" x14ac:dyDescent="0.2">
      <c r="A19" s="40">
        <v>15</v>
      </c>
      <c r="B19" s="140" t="s">
        <v>650</v>
      </c>
      <c r="C19" s="200">
        <v>2019000050048</v>
      </c>
      <c r="D19" s="205" t="s">
        <v>64</v>
      </c>
      <c r="E19" s="89">
        <v>24</v>
      </c>
      <c r="F19" s="89" t="s">
        <v>601</v>
      </c>
      <c r="G19" s="33" t="s">
        <v>50</v>
      </c>
      <c r="H19" s="227" t="s">
        <v>43</v>
      </c>
      <c r="I19" s="33" t="s">
        <v>44</v>
      </c>
      <c r="J19" s="31"/>
      <c r="K19" s="36" t="s">
        <v>71</v>
      </c>
      <c r="L19" s="36" t="s">
        <v>72</v>
      </c>
      <c r="M19" s="36" t="s">
        <v>73</v>
      </c>
      <c r="N19" s="36" t="s">
        <v>72</v>
      </c>
      <c r="O19" s="40" t="s">
        <v>536</v>
      </c>
      <c r="P19" s="37">
        <v>20</v>
      </c>
      <c r="Q19" s="40">
        <v>0</v>
      </c>
      <c r="R19" s="156">
        <v>6585793381.3299999</v>
      </c>
      <c r="S19" s="31"/>
      <c r="T19" s="31"/>
      <c r="U19" s="31"/>
      <c r="V19" s="31"/>
      <c r="W19" s="156"/>
      <c r="X19" s="156">
        <v>921541906.66999996</v>
      </c>
      <c r="Y19" s="31"/>
      <c r="Z19" s="156"/>
      <c r="AA19" s="31"/>
      <c r="AB19" s="31"/>
      <c r="AC19" s="156"/>
      <c r="AD19" s="136">
        <f t="shared" ref="AD19:AD20" si="6">R19+S19+T19+U19+V19+W19+X19+Y19+Z19+AA19+AB19+AC19</f>
        <v>7507335288</v>
      </c>
      <c r="AE19" s="184">
        <v>6500000000</v>
      </c>
      <c r="AF19" s="172">
        <f t="shared" ref="AF19:AF20" si="7">AD19/AE19</f>
        <v>1.1549746596923076</v>
      </c>
    </row>
    <row r="20" spans="1:32" ht="76.5" x14ac:dyDescent="0.2">
      <c r="A20" s="40">
        <v>16</v>
      </c>
      <c r="B20" s="140" t="s">
        <v>651</v>
      </c>
      <c r="C20" s="200">
        <v>2021004540241</v>
      </c>
      <c r="D20" s="205" t="s">
        <v>64</v>
      </c>
      <c r="E20" s="89">
        <v>24</v>
      </c>
      <c r="F20" s="89" t="s">
        <v>601</v>
      </c>
      <c r="G20" s="33" t="s">
        <v>50</v>
      </c>
      <c r="H20" s="227" t="s">
        <v>43</v>
      </c>
      <c r="I20" s="33" t="s">
        <v>44</v>
      </c>
      <c r="J20" s="31"/>
      <c r="K20" s="36" t="s">
        <v>71</v>
      </c>
      <c r="L20" s="36" t="s">
        <v>72</v>
      </c>
      <c r="M20" s="36" t="s">
        <v>73</v>
      </c>
      <c r="N20" s="36" t="s">
        <v>72</v>
      </c>
      <c r="O20" s="40" t="s">
        <v>536</v>
      </c>
      <c r="P20" s="37">
        <v>20</v>
      </c>
      <c r="Q20" s="40">
        <v>0</v>
      </c>
      <c r="R20" s="156">
        <v>0</v>
      </c>
      <c r="S20" s="31"/>
      <c r="T20" s="31"/>
      <c r="U20" s="31"/>
      <c r="V20" s="156">
        <v>4199929107</v>
      </c>
      <c r="W20" s="156"/>
      <c r="X20" s="156">
        <v>39064796</v>
      </c>
      <c r="Y20" s="31"/>
      <c r="Z20" s="156"/>
      <c r="AA20" s="31"/>
      <c r="AB20" s="31"/>
      <c r="AC20" s="156"/>
      <c r="AD20" s="136">
        <f t="shared" si="6"/>
        <v>4238993903</v>
      </c>
      <c r="AE20" s="184">
        <v>6500000000</v>
      </c>
      <c r="AF20" s="172">
        <f t="shared" si="7"/>
        <v>0.65215290815384619</v>
      </c>
    </row>
    <row r="21" spans="1:32" ht="86.25" thickBot="1" x14ac:dyDescent="0.25">
      <c r="A21" s="40">
        <v>17</v>
      </c>
      <c r="B21" s="140" t="s">
        <v>652</v>
      </c>
      <c r="C21" s="200">
        <v>2019000050015</v>
      </c>
      <c r="D21" s="205" t="s">
        <v>64</v>
      </c>
      <c r="E21" s="89">
        <v>24</v>
      </c>
      <c r="F21" s="89" t="s">
        <v>601</v>
      </c>
      <c r="G21" s="33" t="s">
        <v>50</v>
      </c>
      <c r="H21" s="227" t="s">
        <v>43</v>
      </c>
      <c r="I21" s="33" t="s">
        <v>44</v>
      </c>
      <c r="J21" s="31"/>
      <c r="K21" s="36" t="s">
        <v>71</v>
      </c>
      <c r="L21" s="36" t="s">
        <v>72</v>
      </c>
      <c r="M21" s="36" t="s">
        <v>73</v>
      </c>
      <c r="N21" s="36" t="s">
        <v>72</v>
      </c>
      <c r="O21" s="40" t="s">
        <v>536</v>
      </c>
      <c r="P21" s="37">
        <v>20</v>
      </c>
      <c r="Q21" s="40">
        <v>0</v>
      </c>
      <c r="R21" s="156">
        <v>0</v>
      </c>
      <c r="S21" s="31"/>
      <c r="T21" s="31"/>
      <c r="U21" s="31"/>
      <c r="V21" s="156">
        <v>2458066820.1999998</v>
      </c>
      <c r="X21" s="156">
        <v>108075853.59999999</v>
      </c>
      <c r="Y21" s="31"/>
      <c r="Z21" s="156"/>
      <c r="AA21" s="31"/>
      <c r="AB21" s="31"/>
      <c r="AC21" s="156"/>
      <c r="AD21" s="136">
        <f>X21+V21</f>
        <v>2566142673.7999997</v>
      </c>
      <c r="AE21" s="184">
        <v>6500000000</v>
      </c>
      <c r="AF21" s="172">
        <f t="shared" ref="AF21" si="8">AD21/AE21</f>
        <v>0.39479118058461532</v>
      </c>
    </row>
    <row r="22" spans="1:32" ht="88.5" customHeight="1" thickBot="1" x14ac:dyDescent="0.25">
      <c r="A22" s="178">
        <v>18</v>
      </c>
      <c r="B22" s="140" t="s">
        <v>585</v>
      </c>
      <c r="C22" s="181">
        <v>2021004540082</v>
      </c>
      <c r="D22" s="169" t="s">
        <v>243</v>
      </c>
      <c r="E22" s="89">
        <v>17</v>
      </c>
      <c r="F22" s="89" t="s">
        <v>242</v>
      </c>
      <c r="G22" s="33" t="s">
        <v>245</v>
      </c>
      <c r="H22" s="227" t="s">
        <v>246</v>
      </c>
      <c r="I22" s="33" t="s">
        <v>247</v>
      </c>
      <c r="J22" s="33" t="s">
        <v>248</v>
      </c>
      <c r="K22" s="233" t="s">
        <v>249</v>
      </c>
      <c r="L22" s="36" t="s">
        <v>250</v>
      </c>
      <c r="M22" s="233" t="s">
        <v>251</v>
      </c>
      <c r="N22" s="36" t="s">
        <v>252</v>
      </c>
      <c r="O22" s="36" t="s">
        <v>253</v>
      </c>
      <c r="P22" s="37">
        <v>3404</v>
      </c>
      <c r="Q22" s="40">
        <v>0</v>
      </c>
      <c r="R22" s="243">
        <v>10000000000</v>
      </c>
      <c r="S22" s="36"/>
      <c r="T22" s="31"/>
      <c r="U22" s="36"/>
      <c r="V22" s="36"/>
      <c r="W22" s="156"/>
      <c r="X22" s="156">
        <v>4012631983</v>
      </c>
      <c r="Y22" s="31"/>
      <c r="Z22" s="31"/>
      <c r="AA22" s="31"/>
      <c r="AB22" s="156"/>
      <c r="AC22" s="31"/>
      <c r="AD22" s="156">
        <f>X22+R22</f>
        <v>14012631983</v>
      </c>
      <c r="AE22" s="156">
        <v>10000000000</v>
      </c>
      <c r="AF22" s="162">
        <f>SUM(AD22/AE22)</f>
        <v>1.4012631982999999</v>
      </c>
    </row>
    <row r="23" spans="1:32" ht="166.5" thickBot="1" x14ac:dyDescent="0.25">
      <c r="A23" s="179">
        <v>19</v>
      </c>
      <c r="B23" s="238" t="s">
        <v>589</v>
      </c>
      <c r="C23" s="182">
        <v>2019004540130</v>
      </c>
      <c r="D23" s="174" t="s">
        <v>138</v>
      </c>
      <c r="E23" s="89">
        <v>22</v>
      </c>
      <c r="F23" s="89" t="s">
        <v>590</v>
      </c>
      <c r="G23" s="175" t="s">
        <v>140</v>
      </c>
      <c r="H23" s="228" t="s">
        <v>141</v>
      </c>
      <c r="I23" s="187" t="s">
        <v>142</v>
      </c>
      <c r="J23" s="187" t="s">
        <v>143</v>
      </c>
      <c r="K23" s="234" t="s">
        <v>144</v>
      </c>
      <c r="L23" s="189" t="s">
        <v>145</v>
      </c>
      <c r="M23" s="234" t="s">
        <v>146</v>
      </c>
      <c r="N23" s="189" t="s">
        <v>147</v>
      </c>
      <c r="O23" s="154"/>
      <c r="P23" s="37">
        <v>5</v>
      </c>
      <c r="Q23" s="40">
        <v>0</v>
      </c>
      <c r="R23" s="243">
        <v>1101296208</v>
      </c>
      <c r="S23" s="36"/>
      <c r="T23" s="243">
        <v>1225570589</v>
      </c>
      <c r="U23" s="149"/>
      <c r="V23" s="149"/>
      <c r="W23" s="82"/>
      <c r="X23" s="156">
        <v>936524784</v>
      </c>
      <c r="Y23" s="82"/>
      <c r="Z23" s="196"/>
      <c r="AA23" s="82"/>
      <c r="AB23" s="82"/>
      <c r="AC23" s="82"/>
      <c r="AD23" s="197">
        <f>X23+R23+T23</f>
        <v>3263391581</v>
      </c>
      <c r="AE23" s="153">
        <v>45000000000</v>
      </c>
      <c r="AF23" s="162">
        <f>AD23/AE23</f>
        <v>7.2519812911111106E-2</v>
      </c>
    </row>
  </sheetData>
  <mergeCells count="9">
    <mergeCell ref="R2:W2"/>
    <mergeCell ref="X2:AF2"/>
    <mergeCell ref="J2:P2"/>
    <mergeCell ref="A2:A3"/>
    <mergeCell ref="B2:B3"/>
    <mergeCell ref="C2:C3"/>
    <mergeCell ref="D2:D3"/>
    <mergeCell ref="E2:F2"/>
    <mergeCell ref="G2:I2"/>
  </mergeCells>
  <pageMargins left="0.70866141732283472" right="0.70866141732283472" top="0.74803149606299213" bottom="0.74803149606299213" header="0.31496062992125984" footer="0.31496062992125984"/>
  <pageSetup paperSize="9" scale="27" fitToWidth="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MATRIZ APROBADA</vt:lpstr>
      <vt:lpstr>APROBACIONES</vt:lpstr>
      <vt:lpstr>AJUSTES APROBADOS CIR</vt:lpstr>
      <vt:lpstr>'MATRIZ APROBADA'!Área_de_impresión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JORGE ENRIQUE RAMIREZ MONTANEZ</cp:lastModifiedBy>
  <cp:lastPrinted>2022-10-25T23:14:53Z</cp:lastPrinted>
  <dcterms:created xsi:type="dcterms:W3CDTF">2021-07-09T00:21:22Z</dcterms:created>
  <dcterms:modified xsi:type="dcterms:W3CDTF">2023-06-07T13:07:32Z</dcterms:modified>
</cp:coreProperties>
</file>